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resswell\Desktop\"/>
    </mc:Choice>
  </mc:AlternateContent>
  <xr:revisionPtr revIDLastSave="0" documentId="13_ncr:1_{88063150-60AB-4245-BB5B-3B1B27F17B40}" xr6:coauthVersionLast="47" xr6:coauthVersionMax="47" xr10:uidLastSave="{00000000-0000-0000-0000-000000000000}"/>
  <bookViews>
    <workbookView xWindow="-120" yWindow="-120" windowWidth="29040" windowHeight="15840" xr2:uid="{B2FDBC76-6980-463B-9E2D-5BE80CB5CA75}"/>
  </bookViews>
  <sheets>
    <sheet name="Introduction" sheetId="2" r:id="rId1"/>
    <sheet name="Indicative Income Tables" sheetId="1" r:id="rId2"/>
    <sheet name="PQS 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17" i="1"/>
  <c r="B16" i="1"/>
  <c r="B15" i="1"/>
  <c r="B14" i="1"/>
  <c r="B18" i="1"/>
  <c r="D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3" i="1"/>
  <c r="E37" i="1" l="1"/>
  <c r="E28" i="1"/>
  <c r="E26" i="1"/>
  <c r="G15" i="3"/>
  <c r="H15" i="3" s="1"/>
  <c r="G14" i="3"/>
  <c r="H14" i="3" s="1"/>
  <c r="E36" i="1" s="1"/>
  <c r="G13" i="3"/>
  <c r="H13" i="3" s="1"/>
  <c r="E29" i="1" s="1"/>
  <c r="G12" i="3"/>
  <c r="H12" i="3" s="1"/>
  <c r="G11" i="3"/>
  <c r="H11" i="3" s="1"/>
  <c r="E24" i="1" s="1"/>
  <c r="G10" i="3"/>
  <c r="H10" i="3" s="1"/>
  <c r="E23" i="1" s="1"/>
  <c r="E25" i="1" l="1"/>
  <c r="E35" i="1"/>
  <c r="E30" i="1"/>
  <c r="E31" i="1"/>
  <c r="E32" i="1"/>
  <c r="E33" i="1"/>
  <c r="E34" i="1"/>
  <c r="E27" i="1"/>
  <c r="B24" i="1"/>
  <c r="F24" i="1" s="1"/>
  <c r="B25" i="1"/>
  <c r="B26" i="1"/>
  <c r="F26" i="1" s="1"/>
  <c r="B27" i="1"/>
  <c r="B28" i="1"/>
  <c r="F28" i="1" s="1"/>
  <c r="B29" i="1"/>
  <c r="F29" i="1" s="1"/>
  <c r="B30" i="1"/>
  <c r="B31" i="1"/>
  <c r="B32" i="1"/>
  <c r="B33" i="1"/>
  <c r="B34" i="1"/>
  <c r="B35" i="1"/>
  <c r="B36" i="1"/>
  <c r="F36" i="1" s="1"/>
  <c r="B37" i="1"/>
  <c r="F37" i="1" s="1"/>
  <c r="B23" i="1"/>
  <c r="F23" i="1" s="1"/>
  <c r="F31" i="1" l="1"/>
  <c r="F30" i="1"/>
  <c r="F25" i="1"/>
  <c r="D6" i="1" s="1"/>
  <c r="E6" i="1" s="1"/>
  <c r="F34" i="1"/>
  <c r="G34" i="1" s="1"/>
  <c r="F33" i="1"/>
  <c r="D14" i="1" s="1"/>
  <c r="E14" i="1" s="1"/>
  <c r="F32" i="1"/>
  <c r="G32" i="1" s="1"/>
  <c r="D5" i="1"/>
  <c r="E5" i="1" s="1"/>
  <c r="F35" i="1"/>
  <c r="G35" i="1" s="1"/>
  <c r="F27" i="1"/>
  <c r="D8" i="1" s="1"/>
  <c r="E8" i="1" s="1"/>
  <c r="D4" i="1"/>
  <c r="E4" i="1" s="1"/>
  <c r="G23" i="1"/>
  <c r="E18" i="1"/>
  <c r="D10" i="1"/>
  <c r="E10" i="1" s="1"/>
  <c r="D11" i="1"/>
  <c r="E11" i="1" s="1"/>
  <c r="G30" i="1"/>
  <c r="D17" i="1"/>
  <c r="E17" i="1" s="1"/>
  <c r="G36" i="1"/>
  <c r="B12" i="1"/>
  <c r="D12" i="1" s="1"/>
  <c r="E12" i="1" s="1"/>
  <c r="G31" i="1"/>
  <c r="D9" i="1"/>
  <c r="E9" i="1" s="1"/>
  <c r="G28" i="1"/>
  <c r="G26" i="1"/>
  <c r="D7" i="1"/>
  <c r="E7" i="1" s="1"/>
  <c r="G24" i="1"/>
  <c r="G25" i="1" l="1"/>
  <c r="G33" i="1"/>
  <c r="B13" i="1"/>
  <c r="D13" i="1" s="1"/>
  <c r="E13" i="1" s="1"/>
  <c r="D15" i="1"/>
  <c r="E15" i="1" s="1"/>
  <c r="G27" i="1"/>
  <c r="G37" i="1"/>
  <c r="G29" i="1"/>
  <c r="D16" i="1"/>
  <c r="E16" i="1" s="1"/>
</calcChain>
</file>

<file path=xl/sharedStrings.xml><?xml version="1.0" encoding="utf-8"?>
<sst xmlns="http://schemas.openxmlformats.org/spreadsheetml/2006/main" count="38" uniqueCount="35">
  <si>
    <t>Items per month</t>
  </si>
  <si>
    <t>Total income from fees and allowances pcm</t>
  </si>
  <si>
    <t>Estimated average     buying profit</t>
  </si>
  <si>
    <t>Indicative total income pcm</t>
  </si>
  <si>
    <t>£ per item</t>
  </si>
  <si>
    <t>SAF</t>
  </si>
  <si>
    <t>Special fees and allowances</t>
  </si>
  <si>
    <t>Community Pharmacy Contractual Framework: Indicative Income Tables</t>
  </si>
  <si>
    <t>IMPORTANT CAVEATS</t>
  </si>
  <si>
    <t>These figures are illustrative only</t>
  </si>
  <si>
    <t>Pharmacy Access Scheme (PhAS) payments are not factored into these tables. Information on PhAS and a list of eligible pharmacies is available at</t>
  </si>
  <si>
    <t>psnc.org.uk/phas</t>
  </si>
  <si>
    <t xml:space="preserve">Estimated average buying profit is derived from the total agreed margin divided by the forecasted items, and is intended only as a guide. </t>
  </si>
  <si>
    <t>the related service fees.</t>
  </si>
  <si>
    <t xml:space="preserve">Special fees and allowances have been distributed in proportion to monthly items for illustrative purposes only. In practice, individual pharmacy </t>
  </si>
  <si>
    <t>income will vary according to the mix of products dispensed.</t>
  </si>
  <si>
    <t>No estimate of Serious Shortage Protocol fees which may be earned by contractors is included in the Indicative Income Tables.</t>
  </si>
  <si>
    <t>The Indicative Income Tables are not intended to cover locally agreed contracts (i.e. Local Pharmaceutical Services contracts).</t>
  </si>
  <si>
    <t>Actual values for Transitional Payments may reduce throughout the year if new services come on stream and funding is allocated to</t>
  </si>
  <si>
    <t>lower</t>
  </si>
  <si>
    <t>upper</t>
  </si>
  <si>
    <t>points</t>
  </si>
  <si>
    <t>total</t>
  </si>
  <si>
    <t>pcm</t>
  </si>
  <si>
    <t>min £ per point</t>
  </si>
  <si>
    <t>Notional PQS monthly payment</t>
  </si>
  <si>
    <t>Flat payment</t>
  </si>
  <si>
    <t>Apr-23 to Mar-24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</si>
  <si>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Apr-23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</si>
  <si>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Apr-23</t>
    </r>
  </si>
  <si>
    <t>Flat Payment values for 2023/24 have been factored in as printed in the latest edition of the Drug Tariff at time of production.</t>
  </si>
  <si>
    <t>PQS payments are a notional monthly amount, based on the minimum payment per available point of £68.75. Assumes pharmacy</t>
  </si>
  <si>
    <t>claims maximum available points</t>
  </si>
  <si>
    <t>Details of clinical service payments are not included</t>
  </si>
  <si>
    <t>Last updated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</si>
</sst>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0" xfId="0" applyNumberFormat="1" applyFont="1" applyFill="1"/>
    <xf numFmtId="0" fontId="0" fillId="2" borderId="0" xfId="0" applyFill="1"/>
    <xf numFmtId="0" fontId="5" fillId="3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164" fontId="5" fillId="4" borderId="0" xfId="1" applyNumberFormat="1" applyFont="1" applyFill="1" applyAlignment="1">
      <alignment horizontal="right"/>
    </xf>
    <xf numFmtId="166" fontId="5" fillId="4" borderId="0" xfId="0" applyNumberFormat="1" applyFont="1" applyFill="1"/>
    <xf numFmtId="166" fontId="5" fillId="2" borderId="2" xfId="0" applyNumberFormat="1" applyFont="1" applyFill="1" applyBorder="1"/>
    <xf numFmtId="165" fontId="5" fillId="2" borderId="2" xfId="2" applyNumberFormat="1" applyFont="1" applyFill="1" applyBorder="1"/>
    <xf numFmtId="166" fontId="5" fillId="2" borderId="3" xfId="0" applyNumberFormat="1" applyFont="1" applyFill="1" applyBorder="1"/>
    <xf numFmtId="165" fontId="5" fillId="2" borderId="3" xfId="2" applyNumberFormat="1" applyFont="1" applyFill="1" applyBorder="1"/>
    <xf numFmtId="166" fontId="5" fillId="2" borderId="4" xfId="0" applyNumberFormat="1" applyFont="1" applyFill="1" applyBorder="1"/>
    <xf numFmtId="165" fontId="5" fillId="2" borderId="4" xfId="2" applyNumberFormat="1" applyFont="1" applyFill="1" applyBorder="1"/>
    <xf numFmtId="166" fontId="0" fillId="2" borderId="4" xfId="0" applyNumberFormat="1" applyFill="1" applyBorder="1"/>
    <xf numFmtId="166" fontId="0" fillId="2" borderId="2" xfId="0" applyNumberFormat="1" applyFill="1" applyBorder="1"/>
    <xf numFmtId="166" fontId="0" fillId="2" borderId="3" xfId="0" applyNumberFormat="1" applyFill="1" applyBorder="1"/>
    <xf numFmtId="165" fontId="0" fillId="2" borderId="4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0" fontId="6" fillId="0" borderId="0" xfId="0" applyFont="1" applyAlignment="1">
      <alignment horizontal="left" vertical="center"/>
    </xf>
    <xf numFmtId="0" fontId="0" fillId="3" borderId="0" xfId="0" applyFill="1"/>
    <xf numFmtId="0" fontId="7" fillId="3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right"/>
    </xf>
    <xf numFmtId="166" fontId="0" fillId="2" borderId="0" xfId="1" applyNumberFormat="1" applyFont="1" applyFill="1"/>
    <xf numFmtId="0" fontId="3" fillId="2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16</xdr:col>
      <xdr:colOff>619125</xdr:colOff>
      <xdr:row>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2C755A-3D11-407E-BE1B-D943BEA9C26C}"/>
            </a:ext>
          </a:extLst>
        </xdr:cNvPr>
        <xdr:cNvSpPr txBox="1"/>
      </xdr:nvSpPr>
      <xdr:spPr>
        <a:xfrm>
          <a:off x="609600" y="838200"/>
          <a:ext cx="97631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tables illustrate indicative income levels that could be expected by a typical pharmacy in £pounds</a:t>
          </a:r>
          <a:r>
            <a:rPr lang="en-GB" sz="1100" baseline="0">
              <a:latin typeface="+mn-lt"/>
            </a:rPr>
            <a:t> for services provided under the Community Pharmacy Contractual Framework. These figures are based on the funding settlement for 2023/24</a:t>
          </a:r>
          <a:r>
            <a:rPr lang="en-GB" sz="1100">
              <a:latin typeface="+mn-lt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908-A1BD-4F8D-B10F-C89E589569B6}">
  <sheetPr>
    <tabColor theme="9" tint="0.79998168889431442"/>
  </sheetPr>
  <dimension ref="B3:Q37"/>
  <sheetViews>
    <sheetView tabSelected="1" workbookViewId="0">
      <selection activeCell="A3" sqref="A3"/>
    </sheetView>
  </sheetViews>
  <sheetFormatPr defaultRowHeight="15" x14ac:dyDescent="0.25"/>
  <cols>
    <col min="1" max="16" width="9.140625" style="2"/>
    <col min="17" max="17" width="9.5703125" style="2" customWidth="1"/>
    <col min="18" max="16384" width="9.140625" style="2"/>
  </cols>
  <sheetData>
    <row r="3" spans="2:17" ht="21" x14ac:dyDescent="0.25">
      <c r="B3" s="19" t="s">
        <v>7</v>
      </c>
    </row>
    <row r="9" spans="2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17" x14ac:dyDescent="0.25">
      <c r="B10" s="20"/>
      <c r="C10" s="21" t="s">
        <v>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17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2:17" x14ac:dyDescent="0.25">
      <c r="B12" s="20"/>
      <c r="C12" s="20" t="s">
        <v>9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2:17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 x14ac:dyDescent="0.25">
      <c r="B14" s="20"/>
      <c r="C14" s="20" t="s">
        <v>10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2:17" x14ac:dyDescent="0.25">
      <c r="B15" s="20"/>
      <c r="C15" s="20" t="s">
        <v>11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2:17" ht="15" customHeight="1" x14ac:dyDescent="0.25">
      <c r="B17" s="20"/>
      <c r="C17" s="20" t="s">
        <v>12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2:17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2:17" x14ac:dyDescent="0.25">
      <c r="B19" s="20"/>
      <c r="C19" s="20" t="s">
        <v>30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2:17" x14ac:dyDescent="0.25">
      <c r="B20" s="20"/>
      <c r="C20" s="20" t="s">
        <v>18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2:17" x14ac:dyDescent="0.25">
      <c r="B21" s="20"/>
      <c r="C21" s="20" t="s">
        <v>13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2:17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2:17" x14ac:dyDescent="0.25">
      <c r="B23" s="20"/>
      <c r="C23" s="20" t="s">
        <v>14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2:17" x14ac:dyDescent="0.25">
      <c r="B24" s="20"/>
      <c r="C24" s="20" t="s">
        <v>15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2:17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2:17" x14ac:dyDescent="0.25">
      <c r="B26" s="20"/>
      <c r="C26" s="20" t="s">
        <v>31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2:17" x14ac:dyDescent="0.25">
      <c r="B27" s="20"/>
      <c r="C27" s="20" t="s">
        <v>32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2:17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2:17" x14ac:dyDescent="0.25">
      <c r="B29" s="20"/>
      <c r="C29" s="20" t="s">
        <v>33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2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2:17" x14ac:dyDescent="0.25">
      <c r="B31" s="20"/>
      <c r="C31" s="20" t="s">
        <v>16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2:17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2:17" x14ac:dyDescent="0.25">
      <c r="B33" s="20"/>
      <c r="C33" s="20" t="s">
        <v>17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2:17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7" spans="2:17" x14ac:dyDescent="0.25">
      <c r="B37" s="2" t="s">
        <v>34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F8B0-E89A-4675-B202-BD2EC87B8CF5}">
  <sheetPr>
    <tabColor theme="4" tint="0.79998168889431442"/>
  </sheetPr>
  <dimension ref="A1:G37"/>
  <sheetViews>
    <sheetView workbookViewId="0"/>
  </sheetViews>
  <sheetFormatPr defaultRowHeight="15" x14ac:dyDescent="0.25"/>
  <cols>
    <col min="1" max="1" width="10.7109375" style="2" customWidth="1"/>
    <col min="2" max="4" width="13.7109375" style="2" customWidth="1"/>
    <col min="5" max="5" width="14" style="2" customWidth="1"/>
    <col min="6" max="7" width="12.85546875" style="2" customWidth="1"/>
    <col min="8" max="16384" width="9.140625" style="2"/>
  </cols>
  <sheetData>
    <row r="1" spans="1:5" ht="23.25" x14ac:dyDescent="0.35">
      <c r="A1" s="1" t="s">
        <v>27</v>
      </c>
    </row>
    <row r="2" spans="1:5" ht="29.25" customHeight="1" thickBot="1" x14ac:dyDescent="0.3">
      <c r="A2" s="26" t="s">
        <v>28</v>
      </c>
      <c r="B2" s="26"/>
      <c r="C2" s="26"/>
      <c r="D2" s="23"/>
      <c r="E2" s="23"/>
    </row>
    <row r="3" spans="1:5" ht="52.5" thickBot="1" x14ac:dyDescent="0.3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</row>
    <row r="4" spans="1:5" x14ac:dyDescent="0.25">
      <c r="A4" s="5">
        <v>100</v>
      </c>
      <c r="B4" s="6">
        <f>F23</f>
        <v>153.25982983827973</v>
      </c>
      <c r="C4" s="6">
        <f>800/1124.5*A4</f>
        <v>71.142730102267677</v>
      </c>
      <c r="D4" s="11">
        <f>B4+C4</f>
        <v>224.40255994054741</v>
      </c>
      <c r="E4" s="12">
        <f>D4/A4</f>
        <v>2.2440255994054739</v>
      </c>
    </row>
    <row r="5" spans="1:5" x14ac:dyDescent="0.25">
      <c r="A5" s="5">
        <v>1000</v>
      </c>
      <c r="B5" s="6">
        <f>F24</f>
        <v>2189.7493400494636</v>
      </c>
      <c r="C5" s="6">
        <f t="shared" ref="C5:C18" si="0">800/1124.5*A5</f>
        <v>711.42730102267672</v>
      </c>
      <c r="D5" s="7">
        <f t="shared" ref="D5:D18" si="1">B5+C5</f>
        <v>2901.1766410721402</v>
      </c>
      <c r="E5" s="8">
        <f t="shared" ref="E5:E18" si="2">D5/A5</f>
        <v>2.9011766410721402</v>
      </c>
    </row>
    <row r="6" spans="1:5" x14ac:dyDescent="0.25">
      <c r="A6" s="5">
        <v>2000</v>
      </c>
      <c r="B6" s="6">
        <f>F25</f>
        <v>3550.4726384322607</v>
      </c>
      <c r="C6" s="6">
        <f t="shared" si="0"/>
        <v>1422.8546020453534</v>
      </c>
      <c r="D6" s="7">
        <f t="shared" si="1"/>
        <v>4973.3272404776144</v>
      </c>
      <c r="E6" s="8">
        <f t="shared" si="2"/>
        <v>2.486663620238807</v>
      </c>
    </row>
    <row r="7" spans="1:5" x14ac:dyDescent="0.25">
      <c r="A7" s="5">
        <v>2501</v>
      </c>
      <c r="B7" s="6">
        <f>F26</f>
        <v>4256.0283442553755</v>
      </c>
      <c r="C7" s="6">
        <f t="shared" si="0"/>
        <v>1779.2796798577144</v>
      </c>
      <c r="D7" s="7">
        <f t="shared" si="1"/>
        <v>6035.3080241130901</v>
      </c>
      <c r="E7" s="8">
        <f t="shared" si="2"/>
        <v>2.4131579464666495</v>
      </c>
    </row>
    <row r="8" spans="1:5" x14ac:dyDescent="0.25">
      <c r="A8" s="5">
        <v>3000</v>
      </c>
      <c r="B8" s="6">
        <f>F27</f>
        <v>4935.0292701483922</v>
      </c>
      <c r="C8" s="6">
        <f t="shared" si="0"/>
        <v>2134.2819030680303</v>
      </c>
      <c r="D8" s="7">
        <f t="shared" si="1"/>
        <v>7069.3111732164225</v>
      </c>
      <c r="E8" s="8">
        <f t="shared" si="2"/>
        <v>2.3564370577388076</v>
      </c>
    </row>
    <row r="9" spans="1:5" x14ac:dyDescent="0.25">
      <c r="A9" s="5">
        <v>4000</v>
      </c>
      <c r="B9" s="6">
        <f>F28</f>
        <v>6295.7525685311884</v>
      </c>
      <c r="C9" s="6">
        <f t="shared" si="0"/>
        <v>2845.7092040907069</v>
      </c>
      <c r="D9" s="7">
        <f t="shared" si="1"/>
        <v>9141.4617726218949</v>
      </c>
      <c r="E9" s="8">
        <f t="shared" si="2"/>
        <v>2.2853654431554737</v>
      </c>
    </row>
    <row r="10" spans="1:5" x14ac:dyDescent="0.25">
      <c r="A10" s="5">
        <v>5001</v>
      </c>
      <c r="B10" s="6">
        <f>F29</f>
        <v>7681.7272152123696</v>
      </c>
      <c r="C10" s="6">
        <f t="shared" si="0"/>
        <v>3557.8479324144064</v>
      </c>
      <c r="D10" s="7">
        <f t="shared" si="1"/>
        <v>11239.575147626776</v>
      </c>
      <c r="E10" s="8">
        <f t="shared" si="2"/>
        <v>2.2474655364180718</v>
      </c>
    </row>
    <row r="11" spans="1:5" x14ac:dyDescent="0.25">
      <c r="A11" s="5">
        <v>6000</v>
      </c>
      <c r="B11" s="6">
        <f>F30</f>
        <v>9041.0897902967845</v>
      </c>
      <c r="C11" s="6">
        <f t="shared" si="0"/>
        <v>4268.5638061360605</v>
      </c>
      <c r="D11" s="7">
        <f t="shared" si="1"/>
        <v>13309.653596432845</v>
      </c>
      <c r="E11" s="8">
        <f t="shared" si="2"/>
        <v>2.2182755994054744</v>
      </c>
    </row>
    <row r="12" spans="1:5" x14ac:dyDescent="0.25">
      <c r="A12" s="5">
        <v>7000</v>
      </c>
      <c r="B12" s="6">
        <f t="shared" ref="B8:B18" si="3">F31</f>
        <v>10401.813088679581</v>
      </c>
      <c r="C12" s="6">
        <f t="shared" si="0"/>
        <v>4979.9911071587367</v>
      </c>
      <c r="D12" s="7">
        <f t="shared" si="1"/>
        <v>15381.804195838318</v>
      </c>
      <c r="E12" s="8">
        <f t="shared" si="2"/>
        <v>2.1974005994054742</v>
      </c>
    </row>
    <row r="13" spans="1:5" x14ac:dyDescent="0.25">
      <c r="A13" s="5">
        <v>8000</v>
      </c>
      <c r="B13" s="6">
        <f t="shared" si="3"/>
        <v>11762.536387062377</v>
      </c>
      <c r="C13" s="6">
        <f t="shared" si="0"/>
        <v>5691.4184081814137</v>
      </c>
      <c r="D13" s="7">
        <f t="shared" si="1"/>
        <v>17453.95479524379</v>
      </c>
      <c r="E13" s="8">
        <f t="shared" si="2"/>
        <v>2.1817443494054736</v>
      </c>
    </row>
    <row r="14" spans="1:5" x14ac:dyDescent="0.25">
      <c r="A14" s="5">
        <v>9000</v>
      </c>
      <c r="B14" s="6">
        <f>F33</f>
        <v>13123.259685445175</v>
      </c>
      <c r="C14" s="6">
        <f t="shared" si="0"/>
        <v>6402.8457092040908</v>
      </c>
      <c r="D14" s="7">
        <f t="shared" si="1"/>
        <v>19526.105394649265</v>
      </c>
      <c r="E14" s="8">
        <f t="shared" si="2"/>
        <v>2.1695672660721406</v>
      </c>
    </row>
    <row r="15" spans="1:5" x14ac:dyDescent="0.25">
      <c r="A15" s="5">
        <v>10000</v>
      </c>
      <c r="B15" s="6">
        <f>F34</f>
        <v>14483.982983827973</v>
      </c>
      <c r="C15" s="6">
        <f t="shared" si="0"/>
        <v>7114.2730102267669</v>
      </c>
      <c r="D15" s="7">
        <f t="shared" si="1"/>
        <v>21598.25599405474</v>
      </c>
      <c r="E15" s="8">
        <f t="shared" si="2"/>
        <v>2.1598255994054738</v>
      </c>
    </row>
    <row r="16" spans="1:5" x14ac:dyDescent="0.25">
      <c r="A16" s="5">
        <v>12501</v>
      </c>
      <c r="B16" s="6">
        <f>F35</f>
        <v>17911.042578083347</v>
      </c>
      <c r="C16" s="6">
        <f t="shared" si="0"/>
        <v>8893.5526900844816</v>
      </c>
      <c r="D16" s="7">
        <f t="shared" si="1"/>
        <v>26804.595268167828</v>
      </c>
      <c r="E16" s="8">
        <f t="shared" si="2"/>
        <v>2.144196085766565</v>
      </c>
    </row>
    <row r="17" spans="1:7" x14ac:dyDescent="0.25">
      <c r="A17" s="5">
        <v>15000</v>
      </c>
      <c r="B17" s="6">
        <f>F36</f>
        <v>21311.490100741958</v>
      </c>
      <c r="C17" s="6">
        <f t="shared" si="0"/>
        <v>10671.40951534015</v>
      </c>
      <c r="D17" s="7">
        <f t="shared" si="1"/>
        <v>31982.899616082108</v>
      </c>
      <c r="E17" s="8">
        <f t="shared" si="2"/>
        <v>2.1321933077388073</v>
      </c>
    </row>
    <row r="18" spans="1:7" ht="15.75" thickBot="1" x14ac:dyDescent="0.3">
      <c r="A18" s="5">
        <v>20000</v>
      </c>
      <c r="B18" s="6">
        <f>F37</f>
        <v>28138.939925989278</v>
      </c>
      <c r="C18" s="6">
        <f t="shared" si="0"/>
        <v>14228.546020453534</v>
      </c>
      <c r="D18" s="9">
        <f>B18+C18</f>
        <v>42367.485946442815</v>
      </c>
      <c r="E18" s="10">
        <f t="shared" si="2"/>
        <v>2.1183742973221409</v>
      </c>
    </row>
    <row r="21" spans="1:7" ht="27.75" customHeight="1" thickBot="1" x14ac:dyDescent="0.3">
      <c r="A21" s="26" t="s">
        <v>29</v>
      </c>
      <c r="B21" s="26"/>
      <c r="C21" s="26"/>
      <c r="D21" s="26"/>
      <c r="E21" s="26"/>
      <c r="F21" s="23"/>
      <c r="G21" s="22"/>
    </row>
    <row r="22" spans="1:7" ht="52.5" customHeight="1" thickBot="1" x14ac:dyDescent="0.3">
      <c r="A22" s="3" t="s">
        <v>0</v>
      </c>
      <c r="B22" s="3" t="s">
        <v>5</v>
      </c>
      <c r="C22" s="3" t="s">
        <v>6</v>
      </c>
      <c r="D22" s="3" t="s">
        <v>26</v>
      </c>
      <c r="E22" s="3" t="s">
        <v>25</v>
      </c>
      <c r="F22" s="4" t="s">
        <v>1</v>
      </c>
      <c r="G22" s="4" t="s">
        <v>4</v>
      </c>
    </row>
    <row r="23" spans="1:7" x14ac:dyDescent="0.25">
      <c r="A23" s="5">
        <v>100</v>
      </c>
      <c r="B23" s="6">
        <f>A23*1.27</f>
        <v>127</v>
      </c>
      <c r="C23" s="6">
        <f>102.1/1125.4*A23</f>
        <v>9.0723298382797211</v>
      </c>
      <c r="D23" s="6">
        <v>0</v>
      </c>
      <c r="E23" s="6">
        <f>'PQS table'!H10</f>
        <v>17.1875</v>
      </c>
      <c r="F23" s="13">
        <f>SUM(B23:E23)</f>
        <v>153.25982983827973</v>
      </c>
      <c r="G23" s="16">
        <f t="shared" ref="G23:G37" si="4">F23/A23</f>
        <v>1.5325982983827973</v>
      </c>
    </row>
    <row r="24" spans="1:7" x14ac:dyDescent="0.25">
      <c r="A24" s="5">
        <v>1000</v>
      </c>
      <c r="B24" s="6">
        <f t="shared" ref="B24:B37" si="5">A24*1.27</f>
        <v>1270</v>
      </c>
      <c r="C24" s="6">
        <f t="shared" ref="C24:C37" si="6">102.1/1125.4*A24</f>
        <v>90.723298382797225</v>
      </c>
      <c r="D24" s="6">
        <v>533</v>
      </c>
      <c r="E24" s="6">
        <f>'PQS table'!H11</f>
        <v>296.02604166666669</v>
      </c>
      <c r="F24" s="14">
        <f t="shared" ref="F24:F37" si="7">SUM(B24:E24)</f>
        <v>2189.7493400494636</v>
      </c>
      <c r="G24" s="17">
        <f t="shared" si="4"/>
        <v>2.1897493400494636</v>
      </c>
    </row>
    <row r="25" spans="1:7" x14ac:dyDescent="0.25">
      <c r="A25" s="5">
        <v>2000</v>
      </c>
      <c r="B25" s="6">
        <f t="shared" si="5"/>
        <v>2540</v>
      </c>
      <c r="C25" s="6">
        <f t="shared" si="6"/>
        <v>181.44659676559445</v>
      </c>
      <c r="D25" s="6">
        <v>533</v>
      </c>
      <c r="E25" s="6">
        <f>'PQS table'!H11</f>
        <v>296.02604166666669</v>
      </c>
      <c r="F25" s="14">
        <f t="shared" si="7"/>
        <v>3550.4726384322607</v>
      </c>
      <c r="G25" s="17">
        <f t="shared" si="4"/>
        <v>1.7752363192161305</v>
      </c>
    </row>
    <row r="26" spans="1:7" x14ac:dyDescent="0.25">
      <c r="A26" s="5">
        <v>2501</v>
      </c>
      <c r="B26" s="6">
        <f t="shared" si="5"/>
        <v>3176.27</v>
      </c>
      <c r="C26" s="6">
        <f t="shared" si="6"/>
        <v>226.89896925537585</v>
      </c>
      <c r="D26" s="6">
        <v>533</v>
      </c>
      <c r="E26" s="6">
        <f>'PQS table'!H12</f>
        <v>319.859375</v>
      </c>
      <c r="F26" s="14">
        <f t="shared" si="7"/>
        <v>4256.0283442553755</v>
      </c>
      <c r="G26" s="17">
        <f t="shared" si="4"/>
        <v>1.7017306454439727</v>
      </c>
    </row>
    <row r="27" spans="1:7" x14ac:dyDescent="0.25">
      <c r="A27" s="5">
        <v>3000</v>
      </c>
      <c r="B27" s="6">
        <f t="shared" si="5"/>
        <v>3810</v>
      </c>
      <c r="C27" s="6">
        <f t="shared" si="6"/>
        <v>272.16989514839167</v>
      </c>
      <c r="D27" s="6">
        <v>533</v>
      </c>
      <c r="E27" s="6">
        <f>'PQS table'!H12</f>
        <v>319.859375</v>
      </c>
      <c r="F27" s="14">
        <f t="shared" si="7"/>
        <v>4935.0292701483922</v>
      </c>
      <c r="G27" s="17">
        <f t="shared" si="4"/>
        <v>1.6450097567161308</v>
      </c>
    </row>
    <row r="28" spans="1:7" x14ac:dyDescent="0.25">
      <c r="A28" s="5">
        <v>4000</v>
      </c>
      <c r="B28" s="6">
        <f t="shared" si="5"/>
        <v>5080</v>
      </c>
      <c r="C28" s="6">
        <f t="shared" si="6"/>
        <v>362.8931935311889</v>
      </c>
      <c r="D28" s="6">
        <v>533</v>
      </c>
      <c r="E28" s="6">
        <f>'PQS table'!H12</f>
        <v>319.859375</v>
      </c>
      <c r="F28" s="14">
        <f t="shared" si="7"/>
        <v>6295.7525685311884</v>
      </c>
      <c r="G28" s="17">
        <f t="shared" si="4"/>
        <v>1.5739381421327971</v>
      </c>
    </row>
    <row r="29" spans="1:7" x14ac:dyDescent="0.25">
      <c r="A29" s="5">
        <v>5001</v>
      </c>
      <c r="B29" s="6">
        <f t="shared" si="5"/>
        <v>6351.27</v>
      </c>
      <c r="C29" s="6">
        <f t="shared" si="6"/>
        <v>453.70721521236891</v>
      </c>
      <c r="D29" s="6">
        <v>533</v>
      </c>
      <c r="E29" s="6">
        <f>'PQS table'!H13</f>
        <v>343.75</v>
      </c>
      <c r="F29" s="14">
        <f t="shared" si="7"/>
        <v>7681.7272152123696</v>
      </c>
      <c r="G29" s="17">
        <f t="shared" si="4"/>
        <v>1.5360382353953947</v>
      </c>
    </row>
    <row r="30" spans="1:7" x14ac:dyDescent="0.25">
      <c r="A30" s="5">
        <v>6000</v>
      </c>
      <c r="B30" s="6">
        <f t="shared" si="5"/>
        <v>7620</v>
      </c>
      <c r="C30" s="6">
        <f t="shared" si="6"/>
        <v>544.33979029678335</v>
      </c>
      <c r="D30" s="6">
        <v>533</v>
      </c>
      <c r="E30" s="6">
        <f>'PQS table'!H13</f>
        <v>343.75</v>
      </c>
      <c r="F30" s="14">
        <f t="shared" si="7"/>
        <v>9041.0897902967845</v>
      </c>
      <c r="G30" s="17">
        <f t="shared" si="4"/>
        <v>1.5068482983827973</v>
      </c>
    </row>
    <row r="31" spans="1:7" x14ac:dyDescent="0.25">
      <c r="A31" s="5">
        <v>7000</v>
      </c>
      <c r="B31" s="6">
        <f t="shared" si="5"/>
        <v>8890</v>
      </c>
      <c r="C31" s="6">
        <f t="shared" si="6"/>
        <v>635.06308867958057</v>
      </c>
      <c r="D31" s="6">
        <v>533</v>
      </c>
      <c r="E31" s="6">
        <f>'PQS table'!H13</f>
        <v>343.75</v>
      </c>
      <c r="F31" s="14">
        <f t="shared" si="7"/>
        <v>10401.813088679581</v>
      </c>
      <c r="G31" s="17">
        <f t="shared" si="4"/>
        <v>1.4859732983827973</v>
      </c>
    </row>
    <row r="32" spans="1:7" x14ac:dyDescent="0.25">
      <c r="A32" s="5">
        <v>8000</v>
      </c>
      <c r="B32" s="6">
        <f t="shared" si="5"/>
        <v>10160</v>
      </c>
      <c r="C32" s="6">
        <f t="shared" si="6"/>
        <v>725.7863870623778</v>
      </c>
      <c r="D32" s="6">
        <v>533</v>
      </c>
      <c r="E32" s="6">
        <f>'PQS table'!H13</f>
        <v>343.75</v>
      </c>
      <c r="F32" s="14">
        <f t="shared" si="7"/>
        <v>11762.536387062377</v>
      </c>
      <c r="G32" s="17">
        <f t="shared" si="4"/>
        <v>1.4703170483827972</v>
      </c>
    </row>
    <row r="33" spans="1:7" x14ac:dyDescent="0.25">
      <c r="A33" s="5">
        <v>9000</v>
      </c>
      <c r="B33" s="6">
        <f t="shared" si="5"/>
        <v>11430</v>
      </c>
      <c r="C33" s="6">
        <f t="shared" si="6"/>
        <v>816.50968544517491</v>
      </c>
      <c r="D33" s="6">
        <v>533</v>
      </c>
      <c r="E33" s="6">
        <f>'PQS table'!H13</f>
        <v>343.75</v>
      </c>
      <c r="F33" s="14">
        <f t="shared" si="7"/>
        <v>13123.259685445175</v>
      </c>
      <c r="G33" s="17">
        <f t="shared" si="4"/>
        <v>1.458139965049464</v>
      </c>
    </row>
    <row r="34" spans="1:7" x14ac:dyDescent="0.25">
      <c r="A34" s="5">
        <v>10000</v>
      </c>
      <c r="B34" s="6">
        <f t="shared" si="5"/>
        <v>12700</v>
      </c>
      <c r="C34" s="6">
        <f t="shared" si="6"/>
        <v>907.23298382797213</v>
      </c>
      <c r="D34" s="6">
        <v>533</v>
      </c>
      <c r="E34" s="6">
        <f>'PQS table'!H13</f>
        <v>343.75</v>
      </c>
      <c r="F34" s="14">
        <f t="shared" si="7"/>
        <v>14483.982983827973</v>
      </c>
      <c r="G34" s="17">
        <f t="shared" si="4"/>
        <v>1.4483982983827972</v>
      </c>
    </row>
    <row r="35" spans="1:7" x14ac:dyDescent="0.25">
      <c r="A35" s="5">
        <v>12501</v>
      </c>
      <c r="B35" s="6">
        <f t="shared" si="5"/>
        <v>15876.27</v>
      </c>
      <c r="C35" s="6">
        <f t="shared" si="6"/>
        <v>1134.131953083348</v>
      </c>
      <c r="D35" s="6">
        <v>533</v>
      </c>
      <c r="E35" s="6">
        <f>'PQS table'!H14</f>
        <v>367.640625</v>
      </c>
      <c r="F35" s="14">
        <f t="shared" si="7"/>
        <v>17911.042578083347</v>
      </c>
      <c r="G35" s="17">
        <f t="shared" si="4"/>
        <v>1.4327687847438881</v>
      </c>
    </row>
    <row r="36" spans="1:7" x14ac:dyDescent="0.25">
      <c r="A36" s="5">
        <v>15000</v>
      </c>
      <c r="B36" s="6">
        <f t="shared" si="5"/>
        <v>19050</v>
      </c>
      <c r="C36" s="6">
        <f t="shared" si="6"/>
        <v>1360.8494757419583</v>
      </c>
      <c r="D36" s="6">
        <v>533</v>
      </c>
      <c r="E36" s="6">
        <f>'PQS table'!H14</f>
        <v>367.640625</v>
      </c>
      <c r="F36" s="14">
        <f t="shared" si="7"/>
        <v>21311.490100741958</v>
      </c>
      <c r="G36" s="17">
        <f t="shared" si="4"/>
        <v>1.4207660067161305</v>
      </c>
    </row>
    <row r="37" spans="1:7" ht="15.75" thickBot="1" x14ac:dyDescent="0.3">
      <c r="A37" s="5">
        <v>20000</v>
      </c>
      <c r="B37" s="6">
        <f t="shared" si="5"/>
        <v>25400</v>
      </c>
      <c r="C37" s="6">
        <f t="shared" si="6"/>
        <v>1814.4659676559443</v>
      </c>
      <c r="D37" s="6">
        <v>533</v>
      </c>
      <c r="E37" s="6">
        <f>'PQS table'!H15</f>
        <v>391.47395833333331</v>
      </c>
      <c r="F37" s="15">
        <f t="shared" si="7"/>
        <v>28138.939925989278</v>
      </c>
      <c r="G37" s="18">
        <f t="shared" si="4"/>
        <v>1.4069469962994638</v>
      </c>
    </row>
  </sheetData>
  <mergeCells count="2">
    <mergeCell ref="A2:C2"/>
    <mergeCell ref="A21:E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C555-7C98-44CA-ABB8-502197FE7328}">
  <dimension ref="C6:H15"/>
  <sheetViews>
    <sheetView workbookViewId="0">
      <selection activeCell="F7" sqref="F7"/>
    </sheetView>
  </sheetViews>
  <sheetFormatPr defaultRowHeight="15" x14ac:dyDescent="0.25"/>
  <cols>
    <col min="1" max="6" width="9.140625" style="2"/>
    <col min="7" max="7" width="14.85546875" style="2" bestFit="1" customWidth="1"/>
    <col min="8" max="8" width="9.5703125" style="2" bestFit="1" customWidth="1"/>
    <col min="9" max="16384" width="9.140625" style="2"/>
  </cols>
  <sheetData>
    <row r="6" spans="3:8" x14ac:dyDescent="0.25">
      <c r="F6" s="2">
        <v>68.75</v>
      </c>
      <c r="G6" s="2" t="s">
        <v>24</v>
      </c>
    </row>
    <row r="9" spans="3:8" x14ac:dyDescent="0.25">
      <c r="C9" s="24" t="s">
        <v>19</v>
      </c>
      <c r="D9" s="24" t="s">
        <v>20</v>
      </c>
      <c r="F9" s="24" t="s">
        <v>21</v>
      </c>
      <c r="G9" s="24" t="s">
        <v>22</v>
      </c>
      <c r="H9" s="24" t="s">
        <v>23</v>
      </c>
    </row>
    <row r="10" spans="3:8" x14ac:dyDescent="0.25">
      <c r="C10" s="2">
        <v>0</v>
      </c>
      <c r="D10" s="2">
        <v>100</v>
      </c>
      <c r="F10" s="2">
        <v>3</v>
      </c>
      <c r="G10" s="25">
        <f t="shared" ref="G10:G15" si="0">F10*$F$6</f>
        <v>206.25</v>
      </c>
      <c r="H10" s="25">
        <f t="shared" ref="H10:H15" si="1">G10/12</f>
        <v>17.1875</v>
      </c>
    </row>
    <row r="11" spans="3:8" x14ac:dyDescent="0.25">
      <c r="C11" s="2">
        <v>101</v>
      </c>
      <c r="D11" s="2">
        <v>2500</v>
      </c>
      <c r="F11" s="2">
        <v>51.67</v>
      </c>
      <c r="G11" s="25">
        <f t="shared" si="0"/>
        <v>3552.3125</v>
      </c>
      <c r="H11" s="25">
        <f t="shared" si="1"/>
        <v>296.02604166666669</v>
      </c>
    </row>
    <row r="12" spans="3:8" x14ac:dyDescent="0.25">
      <c r="C12" s="2">
        <v>2501</v>
      </c>
      <c r="D12" s="2">
        <v>5000</v>
      </c>
      <c r="F12" s="2">
        <v>55.83</v>
      </c>
      <c r="G12" s="25">
        <f t="shared" si="0"/>
        <v>3838.3125</v>
      </c>
      <c r="H12" s="25">
        <f t="shared" si="1"/>
        <v>319.859375</v>
      </c>
    </row>
    <row r="13" spans="3:8" x14ac:dyDescent="0.25">
      <c r="C13" s="2">
        <v>5001</v>
      </c>
      <c r="D13" s="2">
        <v>12500</v>
      </c>
      <c r="F13" s="2">
        <v>60</v>
      </c>
      <c r="G13" s="25">
        <f t="shared" si="0"/>
        <v>4125</v>
      </c>
      <c r="H13" s="25">
        <f t="shared" si="1"/>
        <v>343.75</v>
      </c>
    </row>
    <row r="14" spans="3:8" x14ac:dyDescent="0.25">
      <c r="C14" s="2">
        <v>12501</v>
      </c>
      <c r="D14" s="2">
        <v>19167</v>
      </c>
      <c r="F14" s="2">
        <v>64.17</v>
      </c>
      <c r="G14" s="25">
        <f t="shared" si="0"/>
        <v>4411.6875</v>
      </c>
      <c r="H14" s="25">
        <f t="shared" si="1"/>
        <v>367.640625</v>
      </c>
    </row>
    <row r="15" spans="3:8" x14ac:dyDescent="0.25">
      <c r="C15" s="2">
        <v>19168</v>
      </c>
      <c r="F15" s="2">
        <v>68.33</v>
      </c>
      <c r="G15" s="25">
        <f t="shared" si="0"/>
        <v>4697.6875</v>
      </c>
      <c r="H15" s="25">
        <f t="shared" si="1"/>
        <v>391.47395833333331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Indicative Income Tables</vt:lpstr>
      <vt:lpstr>PQS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jcresswell</dc:creator>
  <cp:lastModifiedBy>Jack Cresswell</cp:lastModifiedBy>
  <dcterms:created xsi:type="dcterms:W3CDTF">2020-04-01T11:30:32Z</dcterms:created>
  <dcterms:modified xsi:type="dcterms:W3CDTF">2024-01-25T14:13:32Z</dcterms:modified>
</cp:coreProperties>
</file>