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se\Desktop\"/>
    </mc:Choice>
  </mc:AlternateContent>
  <xr:revisionPtr revIDLastSave="0" documentId="13_ncr:1_{0A1483FC-A381-42AF-98AF-035538AB993F}" xr6:coauthVersionLast="47" xr6:coauthVersionMax="47" xr10:uidLastSave="{00000000-0000-0000-0000-000000000000}"/>
  <bookViews>
    <workbookView xWindow="-38520" yWindow="-120" windowWidth="38640" windowHeight="21390" xr2:uid="{B2FDBC76-6980-463B-9E2D-5BE80CB5CA75}"/>
  </bookViews>
  <sheets>
    <sheet name="Introduction" sheetId="2" r:id="rId1"/>
    <sheet name="Indicative Income Tables" sheetId="1" r:id="rId2"/>
    <sheet name="PQS tabl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41" i="1" l="1"/>
  <c r="X40" i="1"/>
  <c r="X39" i="1"/>
  <c r="X38" i="1"/>
  <c r="Y38" i="1" s="1"/>
  <c r="X37" i="1"/>
  <c r="Y37" i="1" s="1"/>
  <c r="X36" i="1"/>
  <c r="Y36" i="1" s="1"/>
  <c r="X35" i="1"/>
  <c r="Y35" i="1" s="1"/>
  <c r="X34" i="1"/>
  <c r="X33" i="1"/>
  <c r="X32" i="1"/>
  <c r="X31" i="1"/>
  <c r="Y31" i="1" s="1"/>
  <c r="X30" i="1"/>
  <c r="Y30" i="1" s="1"/>
  <c r="X29" i="1"/>
  <c r="X28" i="1"/>
  <c r="Y28" i="1" s="1"/>
  <c r="X27" i="1"/>
  <c r="Y27" i="1" s="1"/>
  <c r="X26" i="1"/>
  <c r="X25" i="1"/>
  <c r="Y25" i="1" s="1"/>
  <c r="N40" i="1"/>
  <c r="N39" i="1"/>
  <c r="O39" i="1" s="1"/>
  <c r="N38" i="1"/>
  <c r="O38" i="1" s="1"/>
  <c r="N37" i="1"/>
  <c r="O37" i="1" s="1"/>
  <c r="N36" i="1"/>
  <c r="N35" i="1"/>
  <c r="O35" i="1" s="1"/>
  <c r="N34" i="1"/>
  <c r="O34" i="1" s="1"/>
  <c r="N32" i="1"/>
  <c r="O32" i="1" s="1"/>
  <c r="N31" i="1"/>
  <c r="O31" i="1" s="1"/>
  <c r="N30" i="1"/>
  <c r="O30" i="1" s="1"/>
  <c r="N29" i="1"/>
  <c r="N28" i="1"/>
  <c r="N41" i="1"/>
  <c r="N33" i="1"/>
  <c r="N27" i="1"/>
  <c r="N26" i="1"/>
  <c r="O26" i="1" s="1"/>
  <c r="N25" i="1"/>
  <c r="E41" i="1"/>
  <c r="E40" i="1"/>
  <c r="E39" i="1"/>
  <c r="F39" i="1" s="1"/>
  <c r="E38" i="1"/>
  <c r="F38" i="1" s="1"/>
  <c r="E37" i="1"/>
  <c r="E36" i="1"/>
  <c r="F36" i="1" s="1"/>
  <c r="E35" i="1"/>
  <c r="F35" i="1" s="1"/>
  <c r="E34" i="1"/>
  <c r="F34" i="1" s="1"/>
  <c r="E32" i="1"/>
  <c r="E31" i="1"/>
  <c r="E30" i="1"/>
  <c r="E29" i="1"/>
  <c r="F29" i="1" s="1"/>
  <c r="F30" i="1"/>
  <c r="F31" i="1"/>
  <c r="F32" i="1"/>
  <c r="E28" i="1"/>
  <c r="F28" i="1" s="1"/>
  <c r="E27" i="1"/>
  <c r="F27" i="1" s="1"/>
  <c r="G15" i="3"/>
  <c r="H15" i="3" s="1"/>
  <c r="G14" i="3"/>
  <c r="H14" i="3" s="1"/>
  <c r="G13" i="3"/>
  <c r="H13" i="3" s="1"/>
  <c r="E33" i="1" s="1"/>
  <c r="F33" i="1" s="1"/>
  <c r="G12" i="3"/>
  <c r="H12" i="3" s="1"/>
  <c r="G11" i="3"/>
  <c r="H11" i="3" s="1"/>
  <c r="E26" i="1" s="1"/>
  <c r="F26" i="1" s="1"/>
  <c r="G10" i="3"/>
  <c r="H10" i="3" s="1"/>
  <c r="E25" i="1" s="1"/>
  <c r="F25" i="1" s="1"/>
  <c r="Y26" i="1"/>
  <c r="Y29" i="1"/>
  <c r="Y32" i="1"/>
  <c r="Y33" i="1"/>
  <c r="Y34" i="1"/>
  <c r="Y39" i="1"/>
  <c r="Y40" i="1"/>
  <c r="Y41" i="1"/>
  <c r="O27" i="1"/>
  <c r="O28" i="1"/>
  <c r="O29" i="1"/>
  <c r="O33" i="1"/>
  <c r="O36" i="1"/>
  <c r="O40" i="1"/>
  <c r="O41" i="1"/>
  <c r="O25" i="1"/>
  <c r="F37" i="1"/>
  <c r="F40" i="1"/>
  <c r="F41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4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25" i="1"/>
  <c r="T26" i="1" l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25" i="1"/>
  <c r="K26" i="1"/>
  <c r="K27" i="1"/>
  <c r="K28" i="1"/>
  <c r="K29" i="1"/>
  <c r="K30" i="1"/>
  <c r="K31" i="1"/>
  <c r="P31" i="1" s="1"/>
  <c r="K32" i="1"/>
  <c r="P32" i="1" s="1"/>
  <c r="K33" i="1"/>
  <c r="K34" i="1"/>
  <c r="K35" i="1"/>
  <c r="K36" i="1"/>
  <c r="K37" i="1"/>
  <c r="K38" i="1"/>
  <c r="K39" i="1"/>
  <c r="K40" i="1"/>
  <c r="K41" i="1"/>
  <c r="K25" i="1"/>
  <c r="B31" i="1"/>
  <c r="B29" i="1"/>
  <c r="B26" i="1"/>
  <c r="B5" i="1" s="1"/>
  <c r="B27" i="1"/>
  <c r="B6" i="1" s="1"/>
  <c r="B28" i="1"/>
  <c r="B30" i="1"/>
  <c r="B32" i="1"/>
  <c r="B33" i="1"/>
  <c r="B34" i="1"/>
  <c r="B35" i="1"/>
  <c r="B36" i="1"/>
  <c r="B37" i="1"/>
  <c r="B38" i="1"/>
  <c r="B39" i="1"/>
  <c r="B40" i="1"/>
  <c r="B41" i="1"/>
  <c r="B25" i="1"/>
  <c r="T7" i="1" l="1"/>
  <c r="V7" i="1" s="1"/>
  <c r="W7" i="1" s="1"/>
  <c r="Z28" i="1"/>
  <c r="T6" i="1"/>
  <c r="V6" i="1" s="1"/>
  <c r="W6" i="1" s="1"/>
  <c r="Z27" i="1"/>
  <c r="T10" i="1"/>
  <c r="V10" i="1" s="1"/>
  <c r="W10" i="1" s="1"/>
  <c r="Z31" i="1"/>
  <c r="T5" i="1"/>
  <c r="V5" i="1" s="1"/>
  <c r="W5" i="1" s="1"/>
  <c r="Z26" i="1"/>
  <c r="T20" i="1"/>
  <c r="V20" i="1" s="1"/>
  <c r="W20" i="1" s="1"/>
  <c r="Z41" i="1"/>
  <c r="Z29" i="1"/>
  <c r="T8" i="1"/>
  <c r="V8" i="1" s="1"/>
  <c r="W8" i="1" s="1"/>
  <c r="T19" i="1"/>
  <c r="V19" i="1" s="1"/>
  <c r="W19" i="1" s="1"/>
  <c r="Z40" i="1"/>
  <c r="T18" i="1"/>
  <c r="V18" i="1" s="1"/>
  <c r="W18" i="1" s="1"/>
  <c r="Z39" i="1"/>
  <c r="Z33" i="1"/>
  <c r="T12" i="1"/>
  <c r="V12" i="1" s="1"/>
  <c r="W12" i="1" s="1"/>
  <c r="Z30" i="1"/>
  <c r="T9" i="1"/>
  <c r="V9" i="1" s="1"/>
  <c r="W9" i="1" s="1"/>
  <c r="T16" i="1"/>
  <c r="V16" i="1" s="1"/>
  <c r="W16" i="1" s="1"/>
  <c r="Z37" i="1"/>
  <c r="T13" i="1"/>
  <c r="V13" i="1" s="1"/>
  <c r="W13" i="1" s="1"/>
  <c r="Z34" i="1"/>
  <c r="Z32" i="1"/>
  <c r="T11" i="1"/>
  <c r="V11" i="1" s="1"/>
  <c r="W11" i="1" s="1"/>
  <c r="Z36" i="1"/>
  <c r="T15" i="1"/>
  <c r="V15" i="1" s="1"/>
  <c r="W15" i="1" s="1"/>
  <c r="T4" i="1"/>
  <c r="V4" i="1" s="1"/>
  <c r="W4" i="1" s="1"/>
  <c r="Z25" i="1"/>
  <c r="T17" i="1"/>
  <c r="V17" i="1" s="1"/>
  <c r="W17" i="1" s="1"/>
  <c r="Z38" i="1"/>
  <c r="Z35" i="1"/>
  <c r="T14" i="1"/>
  <c r="V14" i="1" s="1"/>
  <c r="W14" i="1" s="1"/>
  <c r="P34" i="1"/>
  <c r="B4" i="1"/>
  <c r="D4" i="1" s="1"/>
  <c r="E4" i="1" s="1"/>
  <c r="G25" i="1"/>
  <c r="G31" i="1"/>
  <c r="B20" i="1"/>
  <c r="D20" i="1" s="1"/>
  <c r="E20" i="1" s="1"/>
  <c r="K18" i="1"/>
  <c r="M18" i="1" s="1"/>
  <c r="N18" i="1" s="1"/>
  <c r="G39" i="1"/>
  <c r="P40" i="1"/>
  <c r="B12" i="1"/>
  <c r="D12" i="1" s="1"/>
  <c r="E12" i="1" s="1"/>
  <c r="P38" i="1"/>
  <c r="K15" i="1"/>
  <c r="M15" i="1" s="1"/>
  <c r="N15" i="1" s="1"/>
  <c r="P41" i="1"/>
  <c r="P35" i="1"/>
  <c r="P37" i="1"/>
  <c r="P33" i="1"/>
  <c r="K12" i="1"/>
  <c r="M12" i="1" s="1"/>
  <c r="N12" i="1" s="1"/>
  <c r="P30" i="1"/>
  <c r="K9" i="1"/>
  <c r="M9" i="1" s="1"/>
  <c r="N9" i="1" s="1"/>
  <c r="P25" i="1"/>
  <c r="K4" i="1"/>
  <c r="M4" i="1" s="1"/>
  <c r="N4" i="1" s="1"/>
  <c r="P28" i="1"/>
  <c r="K7" i="1"/>
  <c r="M7" i="1" s="1"/>
  <c r="N7" i="1" s="1"/>
  <c r="P26" i="1"/>
  <c r="K5" i="1"/>
  <c r="M5" i="1" s="1"/>
  <c r="N5" i="1" s="1"/>
  <c r="P27" i="1"/>
  <c r="K6" i="1"/>
  <c r="M6" i="1" s="1"/>
  <c r="N6" i="1" s="1"/>
  <c r="P29" i="1"/>
  <c r="K8" i="1"/>
  <c r="M8" i="1" s="1"/>
  <c r="N8" i="1" s="1"/>
  <c r="K10" i="1"/>
  <c r="M10" i="1" s="1"/>
  <c r="N10" i="1" s="1"/>
  <c r="K11" i="1"/>
  <c r="M11" i="1" s="1"/>
  <c r="N11" i="1" s="1"/>
  <c r="B13" i="1"/>
  <c r="D13" i="1" s="1"/>
  <c r="E13" i="1" s="1"/>
  <c r="G34" i="1"/>
  <c r="B9" i="1"/>
  <c r="D9" i="1" s="1"/>
  <c r="E9" i="1" s="1"/>
  <c r="G30" i="1"/>
  <c r="G29" i="1"/>
  <c r="B8" i="1"/>
  <c r="D8" i="1" s="1"/>
  <c r="E8" i="1" s="1"/>
  <c r="B19" i="1"/>
  <c r="D19" i="1" s="1"/>
  <c r="E19" i="1" s="1"/>
  <c r="G40" i="1"/>
  <c r="B17" i="1"/>
  <c r="D17" i="1" s="1"/>
  <c r="E17" i="1" s="1"/>
  <c r="G38" i="1"/>
  <c r="B16" i="1"/>
  <c r="D16" i="1" s="1"/>
  <c r="E16" i="1" s="1"/>
  <c r="G37" i="1"/>
  <c r="B15" i="1"/>
  <c r="D15" i="1" s="1"/>
  <c r="E15" i="1" s="1"/>
  <c r="G36" i="1"/>
  <c r="B14" i="1"/>
  <c r="D14" i="1" s="1"/>
  <c r="E14" i="1" s="1"/>
  <c r="G35" i="1"/>
  <c r="B11" i="1"/>
  <c r="D11" i="1" s="1"/>
  <c r="E11" i="1" s="1"/>
  <c r="G32" i="1"/>
  <c r="G28" i="1"/>
  <c r="B7" i="1"/>
  <c r="D7" i="1" s="1"/>
  <c r="E7" i="1" s="1"/>
  <c r="G26" i="1"/>
  <c r="D5" i="1"/>
  <c r="E5" i="1" s="1"/>
  <c r="G27" i="1"/>
  <c r="D6" i="1"/>
  <c r="E6" i="1" s="1"/>
  <c r="K13" i="1" l="1"/>
  <c r="M13" i="1" s="1"/>
  <c r="N13" i="1" s="1"/>
  <c r="B10" i="1"/>
  <c r="D10" i="1" s="1"/>
  <c r="E10" i="1" s="1"/>
  <c r="G41" i="1"/>
  <c r="P39" i="1"/>
  <c r="K16" i="1"/>
  <c r="M16" i="1" s="1"/>
  <c r="N16" i="1" s="1"/>
  <c r="K19" i="1"/>
  <c r="M19" i="1" s="1"/>
  <c r="N19" i="1" s="1"/>
  <c r="P36" i="1"/>
  <c r="G33" i="1"/>
  <c r="K20" i="1"/>
  <c r="M20" i="1" s="1"/>
  <c r="N20" i="1" s="1"/>
  <c r="K17" i="1"/>
  <c r="M17" i="1" s="1"/>
  <c r="N17" i="1" s="1"/>
  <c r="B18" i="1"/>
  <c r="D18" i="1" s="1"/>
  <c r="E18" i="1" s="1"/>
  <c r="K14" i="1"/>
  <c r="M14" i="1" s="1"/>
  <c r="N14" i="1" s="1"/>
</calcChain>
</file>

<file path=xl/sharedStrings.xml><?xml version="1.0" encoding="utf-8"?>
<sst xmlns="http://schemas.openxmlformats.org/spreadsheetml/2006/main" count="71" uniqueCount="45">
  <si>
    <t>Items per month</t>
  </si>
  <si>
    <t>Total income from fees and allowances pcm</t>
  </si>
  <si>
    <t>Estimated average     buying profit</t>
  </si>
  <si>
    <t>Indicative total income pcm</t>
  </si>
  <si>
    <t>£ per item</t>
  </si>
  <si>
    <t>SAF</t>
  </si>
  <si>
    <t>Special fees and allowances</t>
  </si>
  <si>
    <t>Transitional payment</t>
  </si>
  <si>
    <t>Community Pharmacy Contractual Framework: Indicative Income Tables</t>
  </si>
  <si>
    <t>IMPORTANT CAVEATS</t>
  </si>
  <si>
    <t>These figures are illustrative only</t>
  </si>
  <si>
    <t>Pharmacy Access Scheme (PhAS) payments are not factored into these tables. Information on PhAS and a list of eligible pharmacies is available at</t>
  </si>
  <si>
    <t>psnc.org.uk/phas</t>
  </si>
  <si>
    <t xml:space="preserve">Estimated average buying profit is derived from the total agreed margin divided by the forecasted items, and is intended only as a guide. </t>
  </si>
  <si>
    <t>the related service fees.</t>
  </si>
  <si>
    <t xml:space="preserve">Special fees and allowances have been distributed in proportion to monthly items for illustrative purposes only. In practice, individual pharmacy </t>
  </si>
  <si>
    <t>income will vary according to the mix of products dispensed.</t>
  </si>
  <si>
    <t>No estimate of Serious Shortage Protocol fees which may be earned by contractors is included in the Indicative Income Tables.</t>
  </si>
  <si>
    <t>The Indicative Income Tables are not intended to cover locally agreed contracts (i.e. Local Pharmaceutical Services contracts).</t>
  </si>
  <si>
    <t>Last updated November 2021</t>
  </si>
  <si>
    <t>Actual values for Transitional Payments may reduce throughout the year if new services come on stream and funding is allocated to</t>
  </si>
  <si>
    <t>Transitional Payment values for 2021/22 have been factored in as printed in the latest edition of the Drug Tariff at time of production.</t>
  </si>
  <si>
    <t>Apr-21 to Jul-21</t>
  </si>
  <si>
    <r>
      <rPr>
        <sz val="9"/>
        <color theme="1"/>
        <rFont val="Calibri"/>
        <family val="2"/>
        <scheme val="minor"/>
      </rPr>
      <t xml:space="preserve">Indicative </t>
    </r>
    <r>
      <rPr>
        <b/>
        <sz val="9"/>
        <color theme="1"/>
        <rFont val="Calibri"/>
        <family val="2"/>
        <scheme val="minor"/>
      </rPr>
      <t>monthly</t>
    </r>
    <r>
      <rPr>
        <sz val="9"/>
        <color theme="1"/>
        <rFont val="Calibri"/>
        <family val="2"/>
        <scheme val="minor"/>
      </rPr>
      <t xml:space="preserve"> income for national contract Essential Services by item band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from dispensing month</t>
    </r>
    <r>
      <rPr>
        <b/>
        <sz val="9"/>
        <color theme="1"/>
        <rFont val="Calibri"/>
        <family val="2"/>
        <scheme val="minor"/>
      </rPr>
      <t xml:space="preserve"> Aug-21</t>
    </r>
  </si>
  <si>
    <r>
      <rPr>
        <sz val="9"/>
        <color theme="1"/>
        <rFont val="Calibri"/>
        <family val="2"/>
        <scheme val="minor"/>
      </rPr>
      <t xml:space="preserve">Indicative </t>
    </r>
    <r>
      <rPr>
        <b/>
        <sz val="9"/>
        <color theme="1"/>
        <rFont val="Calibri"/>
        <family val="2"/>
        <scheme val="minor"/>
      </rPr>
      <t>monthly</t>
    </r>
    <r>
      <rPr>
        <sz val="9"/>
        <color theme="1"/>
        <rFont val="Calibri"/>
        <family val="2"/>
        <scheme val="minor"/>
      </rPr>
      <t xml:space="preserve"> income for national contract Essential Services by item band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from dispensing month</t>
    </r>
    <r>
      <rPr>
        <b/>
        <sz val="9"/>
        <color theme="1"/>
        <rFont val="Calibri"/>
        <family val="2"/>
        <scheme val="minor"/>
      </rPr>
      <t xml:space="preserve"> Apr-21</t>
    </r>
  </si>
  <si>
    <r>
      <rPr>
        <sz val="9"/>
        <color theme="1"/>
        <rFont val="Calibri"/>
        <family val="2"/>
        <scheme val="minor"/>
      </rPr>
      <t xml:space="preserve">Indicative </t>
    </r>
    <r>
      <rPr>
        <b/>
        <sz val="9"/>
        <color theme="1"/>
        <rFont val="Calibri"/>
        <family val="2"/>
        <scheme val="minor"/>
      </rPr>
      <t xml:space="preserve">monthly </t>
    </r>
    <r>
      <rPr>
        <sz val="9"/>
        <color theme="1"/>
        <rFont val="Calibri"/>
        <family val="2"/>
        <scheme val="minor"/>
      </rPr>
      <t>income from fees and allowances for Essential Services by item band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from dispensing month</t>
    </r>
    <r>
      <rPr>
        <b/>
        <sz val="9"/>
        <color theme="1"/>
        <rFont val="Calibri"/>
        <family val="2"/>
        <scheme val="minor"/>
      </rPr>
      <t xml:space="preserve"> Apr-21</t>
    </r>
  </si>
  <si>
    <r>
      <rPr>
        <sz val="9"/>
        <color theme="1"/>
        <rFont val="Calibri"/>
        <family val="2"/>
        <scheme val="minor"/>
      </rPr>
      <t xml:space="preserve">Indicative </t>
    </r>
    <r>
      <rPr>
        <b/>
        <sz val="9"/>
        <color theme="1"/>
        <rFont val="Calibri"/>
        <family val="2"/>
        <scheme val="minor"/>
      </rPr>
      <t xml:space="preserve">monthly </t>
    </r>
    <r>
      <rPr>
        <sz val="9"/>
        <color theme="1"/>
        <rFont val="Calibri"/>
        <family val="2"/>
        <scheme val="minor"/>
      </rPr>
      <t>income from fees and allowances for Essential Services by item band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from dispensing month</t>
    </r>
    <r>
      <rPr>
        <b/>
        <sz val="9"/>
        <color theme="1"/>
        <rFont val="Calibri"/>
        <family val="2"/>
        <scheme val="minor"/>
      </rPr>
      <t xml:space="preserve"> Aug-21</t>
    </r>
  </si>
  <si>
    <t>Aug-21 to Sep-21</t>
  </si>
  <si>
    <t>Oct-21 to Mar-22</t>
  </si>
  <si>
    <r>
      <rPr>
        <sz val="9"/>
        <color theme="1"/>
        <rFont val="Calibri"/>
        <family val="2"/>
        <scheme val="minor"/>
      </rPr>
      <t xml:space="preserve">Indicative </t>
    </r>
    <r>
      <rPr>
        <b/>
        <sz val="9"/>
        <color theme="1"/>
        <rFont val="Calibri"/>
        <family val="2"/>
        <scheme val="minor"/>
      </rPr>
      <t>monthly</t>
    </r>
    <r>
      <rPr>
        <sz val="9"/>
        <color theme="1"/>
        <rFont val="Calibri"/>
        <family val="2"/>
        <scheme val="minor"/>
      </rPr>
      <t xml:space="preserve"> income for national contract Essential Services by item band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from dispensing month</t>
    </r>
    <r>
      <rPr>
        <b/>
        <sz val="9"/>
        <color theme="1"/>
        <rFont val="Calibri"/>
        <family val="2"/>
        <scheme val="minor"/>
      </rPr>
      <t xml:space="preserve"> Oct-21</t>
    </r>
  </si>
  <si>
    <r>
      <rPr>
        <sz val="9"/>
        <color theme="1"/>
        <rFont val="Calibri"/>
        <family val="2"/>
        <scheme val="minor"/>
      </rPr>
      <t xml:space="preserve">Indicative </t>
    </r>
    <r>
      <rPr>
        <b/>
        <sz val="9"/>
        <color theme="1"/>
        <rFont val="Calibri"/>
        <family val="2"/>
        <scheme val="minor"/>
      </rPr>
      <t xml:space="preserve">monthly </t>
    </r>
    <r>
      <rPr>
        <sz val="9"/>
        <color theme="1"/>
        <rFont val="Calibri"/>
        <family val="2"/>
        <scheme val="minor"/>
      </rPr>
      <t>income from fees and allowances for Essential Services by item band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from dispensing month</t>
    </r>
    <r>
      <rPr>
        <b/>
        <sz val="9"/>
        <color theme="1"/>
        <rFont val="Calibri"/>
        <family val="2"/>
        <scheme val="minor"/>
      </rPr>
      <t xml:space="preserve"> Oct-21</t>
    </r>
  </si>
  <si>
    <t>Transitional payment - dispensing</t>
  </si>
  <si>
    <t>Transitional payment - services</t>
  </si>
  <si>
    <t>the service element of Transitional Payments from Oct-21</t>
  </si>
  <si>
    <t>Non PCN lead CP</t>
  </si>
  <si>
    <t>lower</t>
  </si>
  <si>
    <t>upper</t>
  </si>
  <si>
    <t>points</t>
  </si>
  <si>
    <t>total</t>
  </si>
  <si>
    <t>pcm</t>
  </si>
  <si>
    <t>min £ per point</t>
  </si>
  <si>
    <t>Notional PQS monthly payment</t>
  </si>
  <si>
    <t>PQS payments are a notional monthly amount, based on the minimum payment per available point of £67.75. Assumes pharmacy</t>
  </si>
  <si>
    <t>Details of clinical service payments are not included, but the model assumes that pharmacies provide enough services to qualify for</t>
  </si>
  <si>
    <t xml:space="preserve"> is a non-PCN lead and claims maximum available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</si>
</sst>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&quot;£&quot;#,##0.00"/>
    <numFmt numFmtId="166" formatCode="&quot;£&quot;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49" fontId="2" fillId="2" borderId="0" xfId="0" applyNumberFormat="1" applyFont="1" applyFill="1"/>
    <xf numFmtId="0" fontId="0" fillId="2" borderId="0" xfId="0" applyFill="1"/>
    <xf numFmtId="0" fontId="5" fillId="3" borderId="0" xfId="0" applyFont="1" applyFill="1" applyAlignment="1">
      <alignment horizontal="right" wrapText="1"/>
    </xf>
    <xf numFmtId="0" fontId="5" fillId="2" borderId="1" xfId="0" applyFont="1" applyFill="1" applyBorder="1" applyAlignment="1">
      <alignment horizontal="right" wrapText="1"/>
    </xf>
    <xf numFmtId="0" fontId="5" fillId="3" borderId="0" xfId="0" applyFont="1" applyFill="1" applyAlignment="1">
      <alignment horizontal="left" wrapText="1"/>
    </xf>
    <xf numFmtId="164" fontId="5" fillId="4" borderId="0" xfId="1" applyNumberFormat="1" applyFont="1" applyFill="1" applyAlignment="1">
      <alignment horizontal="right"/>
    </xf>
    <xf numFmtId="166" fontId="5" fillId="4" borderId="0" xfId="0" applyNumberFormat="1" applyFont="1" applyFill="1"/>
    <xf numFmtId="166" fontId="5" fillId="2" borderId="2" xfId="0" applyNumberFormat="1" applyFont="1" applyFill="1" applyBorder="1"/>
    <xf numFmtId="165" fontId="5" fillId="2" borderId="2" xfId="2" applyNumberFormat="1" applyFont="1" applyFill="1" applyBorder="1"/>
    <xf numFmtId="166" fontId="5" fillId="2" borderId="3" xfId="0" applyNumberFormat="1" applyFont="1" applyFill="1" applyBorder="1"/>
    <xf numFmtId="165" fontId="5" fillId="2" borderId="3" xfId="2" applyNumberFormat="1" applyFont="1" applyFill="1" applyBorder="1"/>
    <xf numFmtId="166" fontId="5" fillId="2" borderId="4" xfId="0" applyNumberFormat="1" applyFont="1" applyFill="1" applyBorder="1"/>
    <xf numFmtId="165" fontId="5" fillId="2" borderId="4" xfId="2" applyNumberFormat="1" applyFont="1" applyFill="1" applyBorder="1"/>
    <xf numFmtId="166" fontId="0" fillId="2" borderId="4" xfId="0" applyNumberFormat="1" applyFill="1" applyBorder="1"/>
    <xf numFmtId="166" fontId="0" fillId="2" borderId="2" xfId="0" applyNumberFormat="1" applyFill="1" applyBorder="1"/>
    <xf numFmtId="166" fontId="0" fillId="2" borderId="3" xfId="0" applyNumberFormat="1" applyFill="1" applyBorder="1"/>
    <xf numFmtId="165" fontId="0" fillId="2" borderId="4" xfId="0" applyNumberFormat="1" applyFill="1" applyBorder="1"/>
    <xf numFmtId="165" fontId="0" fillId="2" borderId="2" xfId="0" applyNumberFormat="1" applyFill="1" applyBorder="1"/>
    <xf numFmtId="165" fontId="0" fillId="2" borderId="3" xfId="0" applyNumberFormat="1" applyFill="1" applyBorder="1"/>
    <xf numFmtId="0" fontId="6" fillId="0" borderId="0" xfId="0" applyFont="1" applyAlignment="1">
      <alignment horizontal="left" vertical="center"/>
    </xf>
    <xf numFmtId="0" fontId="0" fillId="3" borderId="0" xfId="0" applyFill="1"/>
    <xf numFmtId="0" fontId="7" fillId="3" borderId="0" xfId="0" applyFont="1" applyFill="1"/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3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0" fillId="2" borderId="0" xfId="0" applyFill="1" applyAlignment="1">
      <alignment horizontal="right"/>
    </xf>
    <xf numFmtId="166" fontId="0" fillId="2" borderId="0" xfId="1" applyNumberFormat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16</xdr:col>
      <xdr:colOff>619125</xdr:colOff>
      <xdr:row>7</xdr:row>
      <xdr:rowOff>47626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C2C755A-3D11-407E-BE1B-D943BEA9C26C}"/>
            </a:ext>
          </a:extLst>
        </xdr:cNvPr>
        <xdr:cNvSpPr txBox="1"/>
      </xdr:nvSpPr>
      <xdr:spPr>
        <a:xfrm>
          <a:off x="609600" y="838200"/>
          <a:ext cx="9763125" cy="619126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>
              <a:latin typeface="+mn-lt"/>
            </a:rPr>
            <a:t>The following tables illustrate indicative income levels that could be expected by a typical pharmacy in £pounds</a:t>
          </a:r>
          <a:r>
            <a:rPr lang="en-GB" sz="1100" baseline="0">
              <a:latin typeface="+mn-lt"/>
            </a:rPr>
            <a:t> for services provided under the Community Pharmacy Contractual Framework. These figures are based on the funding settlement for 2021/22</a:t>
          </a:r>
          <a:r>
            <a:rPr lang="en-GB" sz="1100">
              <a:latin typeface="+mn-lt"/>
            </a:rPr>
            <a:t>.</a:t>
          </a:r>
        </a:p>
      </xdr:txBody>
    </xdr:sp>
    <xdr:clientData/>
  </xdr:twoCellAnchor>
  <xdr:twoCellAnchor editAs="oneCell">
    <xdr:from>
      <xdr:col>13</xdr:col>
      <xdr:colOff>0</xdr:colOff>
      <xdr:row>36</xdr:row>
      <xdr:rowOff>0</xdr:rowOff>
    </xdr:from>
    <xdr:to>
      <xdr:col>14</xdr:col>
      <xdr:colOff>514985</xdr:colOff>
      <xdr:row>40</xdr:row>
      <xdr:rowOff>48260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68291B-0B4B-4903-A721-9B34F8836B4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87" t="5808" r="5226" b="4100"/>
        <a:stretch/>
      </xdr:blipFill>
      <xdr:spPr bwMode="auto">
        <a:xfrm>
          <a:off x="7924800" y="6553200"/>
          <a:ext cx="1124585" cy="81026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15</xdr:col>
      <xdr:colOff>0</xdr:colOff>
      <xdr:row>36</xdr:row>
      <xdr:rowOff>0</xdr:rowOff>
    </xdr:from>
    <xdr:to>
      <xdr:col>16</xdr:col>
      <xdr:colOff>340995</xdr:colOff>
      <xdr:row>39</xdr:row>
      <xdr:rowOff>186690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62632CD-9197-4F3A-BD6A-4236C1F382B3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11" t="4620" r="5894" b="11646"/>
        <a:stretch/>
      </xdr:blipFill>
      <xdr:spPr bwMode="auto">
        <a:xfrm>
          <a:off x="9144000" y="6553200"/>
          <a:ext cx="950595" cy="75819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EC908-A1BD-4F8D-B10F-C89E589569B6}">
  <sheetPr>
    <tabColor theme="9" tint="0.79998168889431442"/>
  </sheetPr>
  <dimension ref="B3:Q38"/>
  <sheetViews>
    <sheetView tabSelected="1" workbookViewId="0">
      <selection activeCell="R35" sqref="R35"/>
    </sheetView>
  </sheetViews>
  <sheetFormatPr defaultRowHeight="15" x14ac:dyDescent="0.25"/>
  <cols>
    <col min="1" max="16" width="9.140625" style="2"/>
    <col min="17" max="17" width="9.5703125" style="2" customWidth="1"/>
    <col min="18" max="16384" width="9.140625" style="2"/>
  </cols>
  <sheetData>
    <row r="3" spans="2:17" ht="21" x14ac:dyDescent="0.25">
      <c r="B3" s="20" t="s">
        <v>8</v>
      </c>
    </row>
    <row r="9" spans="2:17" x14ac:dyDescent="0.25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2:17" x14ac:dyDescent="0.25">
      <c r="B10" s="21"/>
      <c r="C10" s="22" t="s">
        <v>9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pans="2:17" x14ac:dyDescent="0.25"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  <row r="12" spans="2:17" x14ac:dyDescent="0.25">
      <c r="B12" s="21"/>
      <c r="C12" s="21" t="s">
        <v>10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</row>
    <row r="13" spans="2:17" x14ac:dyDescent="0.25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</row>
    <row r="14" spans="2:17" x14ac:dyDescent="0.25">
      <c r="B14" s="21"/>
      <c r="C14" s="21" t="s">
        <v>11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</row>
    <row r="15" spans="2:17" x14ac:dyDescent="0.25">
      <c r="B15" s="21"/>
      <c r="C15" s="21" t="s">
        <v>12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2:17" x14ac:dyDescent="0.25"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</row>
    <row r="17" spans="2:17" ht="15" customHeight="1" x14ac:dyDescent="0.25">
      <c r="B17" s="21"/>
      <c r="C17" s="21" t="s">
        <v>13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</row>
    <row r="18" spans="2:17" x14ac:dyDescent="0.25"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</row>
    <row r="19" spans="2:17" x14ac:dyDescent="0.25">
      <c r="B19" s="21"/>
      <c r="C19" s="21" t="s">
        <v>21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</row>
    <row r="20" spans="2:17" x14ac:dyDescent="0.25">
      <c r="B20" s="21"/>
      <c r="C20" s="21" t="s">
        <v>20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</row>
    <row r="21" spans="2:17" x14ac:dyDescent="0.25">
      <c r="B21" s="21"/>
      <c r="C21" s="21" t="s">
        <v>14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</row>
    <row r="22" spans="2:17" x14ac:dyDescent="0.25"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</row>
    <row r="23" spans="2:17" x14ac:dyDescent="0.25">
      <c r="B23" s="21"/>
      <c r="C23" s="21" t="s">
        <v>15</v>
      </c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</row>
    <row r="24" spans="2:17" x14ac:dyDescent="0.25">
      <c r="B24" s="21"/>
      <c r="C24" s="21" t="s">
        <v>16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</row>
    <row r="25" spans="2:17" x14ac:dyDescent="0.25"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</row>
    <row r="26" spans="2:17" x14ac:dyDescent="0.25">
      <c r="B26" s="21"/>
      <c r="C26" s="21" t="s">
        <v>42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</row>
    <row r="27" spans="2:17" x14ac:dyDescent="0.25">
      <c r="B27" s="21"/>
      <c r="C27" s="21" t="s">
        <v>44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</row>
    <row r="28" spans="2:17" x14ac:dyDescent="0.25"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</row>
    <row r="29" spans="2:17" x14ac:dyDescent="0.25">
      <c r="B29" s="21"/>
      <c r="C29" s="21" t="s">
        <v>43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</row>
    <row r="30" spans="2:17" x14ac:dyDescent="0.25">
      <c r="B30" s="21"/>
      <c r="C30" s="21" t="s">
        <v>33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</row>
    <row r="31" spans="2:17" x14ac:dyDescent="0.25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</row>
    <row r="32" spans="2:17" x14ac:dyDescent="0.25">
      <c r="B32" s="21"/>
      <c r="C32" s="21" t="s">
        <v>17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</row>
    <row r="33" spans="2:17" x14ac:dyDescent="0.25"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</row>
    <row r="34" spans="2:17" x14ac:dyDescent="0.25">
      <c r="B34" s="21"/>
      <c r="C34" s="21" t="s">
        <v>18</v>
      </c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</row>
    <row r="35" spans="2:17" x14ac:dyDescent="0.25"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</row>
    <row r="38" spans="2:17" x14ac:dyDescent="0.25">
      <c r="B38" s="2" t="s">
        <v>19</v>
      </c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3F8B0-E89A-4675-B202-BD2EC87B8CF5}">
  <sheetPr>
    <tabColor theme="4" tint="0.79998168889431442"/>
  </sheetPr>
  <dimension ref="A1:Z41"/>
  <sheetViews>
    <sheetView workbookViewId="0">
      <selection activeCell="AA41" sqref="AA41"/>
    </sheetView>
  </sheetViews>
  <sheetFormatPr defaultRowHeight="15" x14ac:dyDescent="0.25"/>
  <cols>
    <col min="1" max="1" width="10.7109375" style="2" customWidth="1"/>
    <col min="2" max="4" width="13.7109375" style="2" customWidth="1"/>
    <col min="5" max="5" width="14" style="2" customWidth="1"/>
    <col min="6" max="7" width="12.85546875" style="2" customWidth="1"/>
    <col min="8" max="8" width="9.140625" style="2"/>
    <col min="9" max="9" width="18.28515625" style="2" customWidth="1"/>
    <col min="10" max="10" width="11.5703125" style="2" customWidth="1"/>
    <col min="11" max="13" width="13.7109375" style="2" customWidth="1"/>
    <col min="14" max="14" width="13.85546875" style="2" customWidth="1"/>
    <col min="15" max="15" width="12.5703125" style="2" customWidth="1"/>
    <col min="16" max="18" width="9.140625" style="2"/>
    <col min="19" max="19" width="12.5703125" style="2" customWidth="1"/>
    <col min="20" max="20" width="12.28515625" style="2" customWidth="1"/>
    <col min="21" max="21" width="13" style="2" customWidth="1"/>
    <col min="22" max="22" width="14.7109375" style="2" customWidth="1"/>
    <col min="23" max="23" width="11.7109375" style="2" customWidth="1"/>
    <col min="24" max="24" width="13.5703125" style="2" customWidth="1"/>
    <col min="25" max="16384" width="9.140625" style="2"/>
  </cols>
  <sheetData>
    <row r="1" spans="1:23" ht="23.25" x14ac:dyDescent="0.35">
      <c r="A1" s="1" t="s">
        <v>22</v>
      </c>
      <c r="J1" s="1" t="s">
        <v>27</v>
      </c>
      <c r="S1" s="1" t="s">
        <v>28</v>
      </c>
    </row>
    <row r="2" spans="1:23" ht="29.25" customHeight="1" thickBot="1" x14ac:dyDescent="0.3">
      <c r="A2" s="27" t="s">
        <v>24</v>
      </c>
      <c r="B2" s="27"/>
      <c r="C2" s="27"/>
      <c r="D2" s="24"/>
      <c r="E2" s="24"/>
      <c r="J2" s="27" t="s">
        <v>23</v>
      </c>
      <c r="K2" s="27"/>
      <c r="L2" s="27"/>
      <c r="M2" s="24"/>
      <c r="N2" s="24"/>
      <c r="S2" s="27" t="s">
        <v>29</v>
      </c>
      <c r="T2" s="27"/>
      <c r="U2" s="27"/>
      <c r="V2" s="24"/>
      <c r="W2" s="24"/>
    </row>
    <row r="3" spans="1:23" ht="52.5" thickBot="1" x14ac:dyDescent="0.3">
      <c r="A3" s="3" t="s">
        <v>0</v>
      </c>
      <c r="B3" s="3" t="s">
        <v>1</v>
      </c>
      <c r="C3" s="3" t="s">
        <v>2</v>
      </c>
      <c r="D3" s="4" t="s">
        <v>3</v>
      </c>
      <c r="E3" s="4" t="s">
        <v>4</v>
      </c>
      <c r="J3" s="5" t="s">
        <v>0</v>
      </c>
      <c r="K3" s="3" t="s">
        <v>1</v>
      </c>
      <c r="L3" s="3" t="s">
        <v>2</v>
      </c>
      <c r="M3" s="4" t="s">
        <v>3</v>
      </c>
      <c r="N3" s="4" t="s">
        <v>4</v>
      </c>
      <c r="S3" s="5" t="s">
        <v>0</v>
      </c>
      <c r="T3" s="3" t="s">
        <v>1</v>
      </c>
      <c r="U3" s="3" t="s">
        <v>2</v>
      </c>
      <c r="V3" s="4" t="s">
        <v>3</v>
      </c>
      <c r="W3" s="4" t="s">
        <v>4</v>
      </c>
    </row>
    <row r="4" spans="1:23" x14ac:dyDescent="0.25">
      <c r="A4" s="6">
        <v>100</v>
      </c>
      <c r="B4" s="7">
        <f t="shared" ref="B4:B20" si="0">F25</f>
        <v>164.43104460093895</v>
      </c>
      <c r="C4" s="7">
        <f>800/1065*A4</f>
        <v>75.117370892018769</v>
      </c>
      <c r="D4" s="12">
        <f>B4+C4</f>
        <v>239.5484154929577</v>
      </c>
      <c r="E4" s="13">
        <f>D4/A4</f>
        <v>2.3954841549295769</v>
      </c>
      <c r="J4" s="6">
        <v>100</v>
      </c>
      <c r="K4" s="7">
        <f t="shared" ref="K4:K20" si="1">O25</f>
        <v>166.43104460093895</v>
      </c>
      <c r="L4" s="7">
        <f>800/1065*J4</f>
        <v>75.117370892018769</v>
      </c>
      <c r="M4" s="12">
        <f>K4+L4</f>
        <v>241.5484154929577</v>
      </c>
      <c r="N4" s="13">
        <f>M4/J4</f>
        <v>2.4154841549295769</v>
      </c>
      <c r="S4" s="6">
        <v>100</v>
      </c>
      <c r="T4" s="7">
        <f t="shared" ref="T4:T20" si="2">Y25</f>
        <v>166.43104460093895</v>
      </c>
      <c r="U4" s="7">
        <f>800/1065*S4</f>
        <v>75.117370892018769</v>
      </c>
      <c r="V4" s="12">
        <f>T4+U4</f>
        <v>241.5484154929577</v>
      </c>
      <c r="W4" s="13">
        <f>V4/S4</f>
        <v>2.4154841549295769</v>
      </c>
    </row>
    <row r="5" spans="1:23" x14ac:dyDescent="0.25">
      <c r="A5" s="6">
        <v>1000</v>
      </c>
      <c r="B5" s="7">
        <f t="shared" si="0"/>
        <v>1838.4264876760565</v>
      </c>
      <c r="C5" s="7">
        <f t="shared" ref="C5:C20" si="3">800/1065*A5</f>
        <v>751.17370892018778</v>
      </c>
      <c r="D5" s="8">
        <f t="shared" ref="D5:D20" si="4">B5+C5</f>
        <v>2589.6001965962441</v>
      </c>
      <c r="E5" s="9">
        <f t="shared" ref="E5:E20" si="5">D5/A5</f>
        <v>2.5896001965962441</v>
      </c>
      <c r="J5" s="6">
        <v>1000</v>
      </c>
      <c r="K5" s="7">
        <f t="shared" si="1"/>
        <v>1858.4264876760565</v>
      </c>
      <c r="L5" s="7">
        <f t="shared" ref="L5:L20" si="6">800/1065*J5</f>
        <v>751.17370892018778</v>
      </c>
      <c r="M5" s="8">
        <f t="shared" ref="M5:M20" si="7">K5+L5</f>
        <v>2609.6001965962441</v>
      </c>
      <c r="N5" s="9">
        <f t="shared" ref="N5:N20" si="8">M5/J5</f>
        <v>2.6096001965962441</v>
      </c>
      <c r="S5" s="6">
        <v>1000</v>
      </c>
      <c r="T5" s="7">
        <f t="shared" si="2"/>
        <v>1890.4264876760565</v>
      </c>
      <c r="U5" s="7">
        <f t="shared" ref="U5:U20" si="9">800/1065*S5</f>
        <v>751.17370892018778</v>
      </c>
      <c r="V5" s="8">
        <f t="shared" ref="V5:V20" si="10">T5+U5</f>
        <v>2641.6001965962441</v>
      </c>
      <c r="W5" s="9">
        <f t="shared" ref="W5:W20" si="11">V5/S5</f>
        <v>2.6416001965962441</v>
      </c>
    </row>
    <row r="6" spans="1:23" x14ac:dyDescent="0.25">
      <c r="A6" s="6">
        <v>2000</v>
      </c>
      <c r="B6" s="7">
        <f t="shared" si="0"/>
        <v>3200.4452670187793</v>
      </c>
      <c r="C6" s="7">
        <f t="shared" si="3"/>
        <v>1502.3474178403756</v>
      </c>
      <c r="D6" s="8">
        <f t="shared" si="4"/>
        <v>4702.7926848591551</v>
      </c>
      <c r="E6" s="9">
        <f t="shared" si="5"/>
        <v>2.3513963424295774</v>
      </c>
      <c r="J6" s="6">
        <v>2000</v>
      </c>
      <c r="K6" s="7">
        <f t="shared" si="1"/>
        <v>3240.4452670187793</v>
      </c>
      <c r="L6" s="7">
        <f t="shared" si="6"/>
        <v>1502.3474178403756</v>
      </c>
      <c r="M6" s="8">
        <f t="shared" si="7"/>
        <v>4742.7926848591551</v>
      </c>
      <c r="N6" s="9">
        <f t="shared" si="8"/>
        <v>2.3713963424295774</v>
      </c>
      <c r="S6" s="6">
        <v>2000</v>
      </c>
      <c r="T6" s="7">
        <f t="shared" si="2"/>
        <v>3272.4452670187793</v>
      </c>
      <c r="U6" s="7">
        <f t="shared" si="9"/>
        <v>1502.3474178403756</v>
      </c>
      <c r="V6" s="8">
        <f t="shared" si="10"/>
        <v>4774.7926848591551</v>
      </c>
      <c r="W6" s="9">
        <f t="shared" si="11"/>
        <v>2.3873963424295774</v>
      </c>
    </row>
    <row r="7" spans="1:23" x14ac:dyDescent="0.25">
      <c r="A7" s="6">
        <v>2501</v>
      </c>
      <c r="B7" s="7">
        <f t="shared" si="0"/>
        <v>5044.8762588028176</v>
      </c>
      <c r="C7" s="7">
        <f t="shared" si="3"/>
        <v>1878.6854460093896</v>
      </c>
      <c r="D7" s="8">
        <f t="shared" si="4"/>
        <v>6923.5617048122076</v>
      </c>
      <c r="E7" s="9">
        <f t="shared" si="5"/>
        <v>2.7683173549828899</v>
      </c>
      <c r="J7" s="6">
        <v>2501</v>
      </c>
      <c r="K7" s="7">
        <f t="shared" si="1"/>
        <v>5094.8962588028171</v>
      </c>
      <c r="L7" s="7">
        <f t="shared" si="6"/>
        <v>1878.6854460093896</v>
      </c>
      <c r="M7" s="8">
        <f t="shared" si="7"/>
        <v>6973.5817048122062</v>
      </c>
      <c r="N7" s="9">
        <f t="shared" si="8"/>
        <v>2.7883173549828895</v>
      </c>
      <c r="S7" s="6">
        <v>2501</v>
      </c>
      <c r="T7" s="7">
        <f t="shared" si="2"/>
        <v>5472.8962588028171</v>
      </c>
      <c r="U7" s="7">
        <f t="shared" si="9"/>
        <v>1878.6854460093896</v>
      </c>
      <c r="V7" s="8">
        <f t="shared" si="10"/>
        <v>7351.5817048122062</v>
      </c>
      <c r="W7" s="9">
        <f t="shared" si="11"/>
        <v>2.9394568991652164</v>
      </c>
    </row>
    <row r="8" spans="1:23" x14ac:dyDescent="0.25">
      <c r="A8" s="6">
        <v>2830</v>
      </c>
      <c r="B8" s="7">
        <f t="shared" si="0"/>
        <v>5492.9804372065728</v>
      </c>
      <c r="C8" s="7">
        <f t="shared" si="3"/>
        <v>2125.8215962441313</v>
      </c>
      <c r="D8" s="8">
        <f t="shared" si="4"/>
        <v>7618.8020334507037</v>
      </c>
      <c r="E8" s="9">
        <f t="shared" si="5"/>
        <v>2.6921561955656195</v>
      </c>
      <c r="J8" s="6">
        <v>2830</v>
      </c>
      <c r="K8" s="7">
        <f t="shared" si="1"/>
        <v>5549.5804372065732</v>
      </c>
      <c r="L8" s="7">
        <f t="shared" si="6"/>
        <v>2125.8215962441313</v>
      </c>
      <c r="M8" s="8">
        <f t="shared" si="7"/>
        <v>7675.402033450704</v>
      </c>
      <c r="N8" s="9">
        <f t="shared" si="8"/>
        <v>2.7121561955656199</v>
      </c>
      <c r="S8" s="6">
        <v>2830</v>
      </c>
      <c r="T8" s="7">
        <f t="shared" si="2"/>
        <v>5927.5804372065732</v>
      </c>
      <c r="U8" s="7">
        <f t="shared" si="9"/>
        <v>2125.8215962441313</v>
      </c>
      <c r="V8" s="8">
        <f t="shared" si="10"/>
        <v>8053.402033450704</v>
      </c>
      <c r="W8" s="9">
        <f t="shared" si="11"/>
        <v>2.8457251001592594</v>
      </c>
    </row>
    <row r="9" spans="1:23" x14ac:dyDescent="0.25">
      <c r="A9" s="6">
        <v>3000</v>
      </c>
      <c r="B9" s="7">
        <f t="shared" si="0"/>
        <v>5724.523629694836</v>
      </c>
      <c r="C9" s="7">
        <f t="shared" si="3"/>
        <v>2253.5211267605632</v>
      </c>
      <c r="D9" s="8">
        <f t="shared" si="4"/>
        <v>7978.0447564553997</v>
      </c>
      <c r="E9" s="9">
        <f t="shared" si="5"/>
        <v>2.6593482521517999</v>
      </c>
      <c r="J9" s="6">
        <v>3000</v>
      </c>
      <c r="K9" s="7">
        <f t="shared" si="1"/>
        <v>5784.523629694836</v>
      </c>
      <c r="L9" s="7">
        <f t="shared" si="6"/>
        <v>2253.5211267605632</v>
      </c>
      <c r="M9" s="8">
        <f t="shared" si="7"/>
        <v>8038.0447564553997</v>
      </c>
      <c r="N9" s="9">
        <f t="shared" si="8"/>
        <v>2.6793482521517999</v>
      </c>
      <c r="S9" s="6">
        <v>3000</v>
      </c>
      <c r="T9" s="7">
        <f t="shared" si="2"/>
        <v>6162.523629694836</v>
      </c>
      <c r="U9" s="7">
        <f t="shared" si="9"/>
        <v>2253.5211267605632</v>
      </c>
      <c r="V9" s="8">
        <f t="shared" si="10"/>
        <v>8416.0447564553997</v>
      </c>
      <c r="W9" s="9">
        <f t="shared" si="11"/>
        <v>2.8053482521517998</v>
      </c>
    </row>
    <row r="10" spans="1:23" x14ac:dyDescent="0.25">
      <c r="A10" s="6">
        <v>3150</v>
      </c>
      <c r="B10" s="7">
        <f t="shared" si="0"/>
        <v>5928.8264465962448</v>
      </c>
      <c r="C10" s="7">
        <f t="shared" si="3"/>
        <v>2366.1971830985913</v>
      </c>
      <c r="D10" s="8">
        <f t="shared" si="4"/>
        <v>8295.0236296948351</v>
      </c>
      <c r="E10" s="9">
        <f t="shared" si="5"/>
        <v>2.6333408348237572</v>
      </c>
      <c r="J10" s="6">
        <v>3150</v>
      </c>
      <c r="K10" s="7">
        <f t="shared" si="1"/>
        <v>5991.8264465962448</v>
      </c>
      <c r="L10" s="7">
        <f t="shared" si="6"/>
        <v>2366.1971830985913</v>
      </c>
      <c r="M10" s="8">
        <f t="shared" si="7"/>
        <v>8358.0236296948351</v>
      </c>
      <c r="N10" s="9">
        <f t="shared" si="8"/>
        <v>2.6533408348237573</v>
      </c>
      <c r="S10" s="6">
        <v>3150</v>
      </c>
      <c r="T10" s="7">
        <f t="shared" si="2"/>
        <v>6369.8264465962448</v>
      </c>
      <c r="U10" s="7">
        <f t="shared" si="9"/>
        <v>2366.1971830985913</v>
      </c>
      <c r="V10" s="8">
        <f t="shared" si="10"/>
        <v>8736.0236296948351</v>
      </c>
      <c r="W10" s="9">
        <f t="shared" si="11"/>
        <v>2.7733408348237574</v>
      </c>
    </row>
    <row r="11" spans="1:23" x14ac:dyDescent="0.25">
      <c r="A11" s="6">
        <v>4000</v>
      </c>
      <c r="B11" s="7">
        <f t="shared" si="0"/>
        <v>7086.5424090375591</v>
      </c>
      <c r="C11" s="7">
        <f t="shared" si="3"/>
        <v>3004.6948356807511</v>
      </c>
      <c r="D11" s="8">
        <f t="shared" si="4"/>
        <v>10091.23724471831</v>
      </c>
      <c r="E11" s="9">
        <f t="shared" si="5"/>
        <v>2.5228093111795773</v>
      </c>
      <c r="J11" s="6">
        <v>4000</v>
      </c>
      <c r="K11" s="7">
        <f t="shared" si="1"/>
        <v>7166.5424090375591</v>
      </c>
      <c r="L11" s="7">
        <f t="shared" si="6"/>
        <v>3004.6948356807511</v>
      </c>
      <c r="M11" s="8">
        <f t="shared" si="7"/>
        <v>10171.23724471831</v>
      </c>
      <c r="N11" s="9">
        <f t="shared" si="8"/>
        <v>2.5428093111795773</v>
      </c>
      <c r="S11" s="6">
        <v>4000</v>
      </c>
      <c r="T11" s="7">
        <f t="shared" si="2"/>
        <v>7544.5424090375591</v>
      </c>
      <c r="U11" s="7">
        <f t="shared" si="9"/>
        <v>3004.6948356807511</v>
      </c>
      <c r="V11" s="8">
        <f t="shared" si="10"/>
        <v>10549.23724471831</v>
      </c>
      <c r="W11" s="9">
        <f t="shared" si="11"/>
        <v>2.6373093111795773</v>
      </c>
    </row>
    <row r="12" spans="1:23" x14ac:dyDescent="0.25">
      <c r="A12" s="6">
        <v>5001</v>
      </c>
      <c r="B12" s="7">
        <f t="shared" si="0"/>
        <v>8851.0392488262933</v>
      </c>
      <c r="C12" s="7">
        <f t="shared" si="3"/>
        <v>3756.6197183098589</v>
      </c>
      <c r="D12" s="8">
        <f t="shared" si="4"/>
        <v>12607.658967136153</v>
      </c>
      <c r="E12" s="9">
        <f t="shared" si="5"/>
        <v>2.5210275879096486</v>
      </c>
      <c r="J12" s="6">
        <v>5001</v>
      </c>
      <c r="K12" s="7">
        <f t="shared" si="1"/>
        <v>8951.0592488262919</v>
      </c>
      <c r="L12" s="7">
        <f t="shared" si="6"/>
        <v>3756.6197183098589</v>
      </c>
      <c r="M12" s="8">
        <f t="shared" si="7"/>
        <v>12707.678967136151</v>
      </c>
      <c r="N12" s="9">
        <f t="shared" si="8"/>
        <v>2.5410275879096482</v>
      </c>
      <c r="S12" s="6">
        <v>5001</v>
      </c>
      <c r="T12" s="7">
        <f t="shared" si="2"/>
        <v>9428.0592488262919</v>
      </c>
      <c r="U12" s="7">
        <f t="shared" si="9"/>
        <v>3756.6197183098589</v>
      </c>
      <c r="V12" s="8">
        <f t="shared" si="10"/>
        <v>13184.678967136151</v>
      </c>
      <c r="W12" s="9">
        <f t="shared" si="11"/>
        <v>2.6364085117248854</v>
      </c>
    </row>
    <row r="13" spans="1:23" x14ac:dyDescent="0.25">
      <c r="A13" s="6">
        <v>6000</v>
      </c>
      <c r="B13" s="7">
        <f t="shared" si="0"/>
        <v>10211.696009389672</v>
      </c>
      <c r="C13" s="7">
        <f t="shared" si="3"/>
        <v>4507.0422535211264</v>
      </c>
      <c r="D13" s="8">
        <f t="shared" si="4"/>
        <v>14718.7382629108</v>
      </c>
      <c r="E13" s="9">
        <f t="shared" si="5"/>
        <v>2.4531230438184668</v>
      </c>
      <c r="J13" s="6">
        <v>6000</v>
      </c>
      <c r="K13" s="7">
        <f t="shared" si="1"/>
        <v>10331.696009389672</v>
      </c>
      <c r="L13" s="7">
        <f t="shared" si="6"/>
        <v>4507.0422535211264</v>
      </c>
      <c r="M13" s="8">
        <f t="shared" si="7"/>
        <v>14838.7382629108</v>
      </c>
      <c r="N13" s="9">
        <f t="shared" si="8"/>
        <v>2.4731230438184668</v>
      </c>
      <c r="S13" s="6">
        <v>6000</v>
      </c>
      <c r="T13" s="7">
        <f t="shared" si="2"/>
        <v>10808.696009389672</v>
      </c>
      <c r="U13" s="7">
        <f t="shared" si="9"/>
        <v>4507.0422535211264</v>
      </c>
      <c r="V13" s="8">
        <f t="shared" si="10"/>
        <v>15315.7382629108</v>
      </c>
      <c r="W13" s="9">
        <f t="shared" si="11"/>
        <v>2.5526230438184667</v>
      </c>
    </row>
    <row r="14" spans="1:23" x14ac:dyDescent="0.25">
      <c r="A14" s="6">
        <v>7000</v>
      </c>
      <c r="B14" s="7">
        <f t="shared" si="0"/>
        <v>11573.714788732395</v>
      </c>
      <c r="C14" s="7">
        <f t="shared" si="3"/>
        <v>5258.2159624413143</v>
      </c>
      <c r="D14" s="8">
        <f t="shared" si="4"/>
        <v>16831.93075117371</v>
      </c>
      <c r="E14" s="9">
        <f t="shared" si="5"/>
        <v>2.4045615358819585</v>
      </c>
      <c r="J14" s="6">
        <v>7000</v>
      </c>
      <c r="K14" s="7">
        <f t="shared" si="1"/>
        <v>11713.714788732395</v>
      </c>
      <c r="L14" s="7">
        <f t="shared" si="6"/>
        <v>5258.2159624413143</v>
      </c>
      <c r="M14" s="8">
        <f t="shared" si="7"/>
        <v>16971.93075117371</v>
      </c>
      <c r="N14" s="9">
        <f t="shared" si="8"/>
        <v>2.4245615358819586</v>
      </c>
      <c r="S14" s="6">
        <v>7000</v>
      </c>
      <c r="T14" s="7">
        <f t="shared" si="2"/>
        <v>12190.714788732395</v>
      </c>
      <c r="U14" s="7">
        <f t="shared" si="9"/>
        <v>5258.2159624413143</v>
      </c>
      <c r="V14" s="8">
        <f t="shared" si="10"/>
        <v>17448.93075117371</v>
      </c>
      <c r="W14" s="9">
        <f t="shared" si="11"/>
        <v>2.4927043930248156</v>
      </c>
    </row>
    <row r="15" spans="1:23" x14ac:dyDescent="0.25">
      <c r="A15" s="6">
        <v>8000</v>
      </c>
      <c r="B15" s="7">
        <f t="shared" si="0"/>
        <v>12935.733568075118</v>
      </c>
      <c r="C15" s="7">
        <f t="shared" si="3"/>
        <v>6009.3896713615022</v>
      </c>
      <c r="D15" s="8">
        <f t="shared" si="4"/>
        <v>18945.12323943662</v>
      </c>
      <c r="E15" s="9">
        <f t="shared" si="5"/>
        <v>2.3681404049295773</v>
      </c>
      <c r="J15" s="6">
        <v>8000</v>
      </c>
      <c r="K15" s="7">
        <f t="shared" si="1"/>
        <v>13095.733568075118</v>
      </c>
      <c r="L15" s="7">
        <f t="shared" si="6"/>
        <v>6009.3896713615022</v>
      </c>
      <c r="M15" s="8">
        <f t="shared" si="7"/>
        <v>19105.12323943662</v>
      </c>
      <c r="N15" s="9">
        <f t="shared" si="8"/>
        <v>2.3881404049295774</v>
      </c>
      <c r="S15" s="6">
        <v>8000</v>
      </c>
      <c r="T15" s="7">
        <f t="shared" si="2"/>
        <v>13572.733568075118</v>
      </c>
      <c r="U15" s="7">
        <f t="shared" si="9"/>
        <v>6009.3896713615022</v>
      </c>
      <c r="V15" s="8">
        <f t="shared" si="10"/>
        <v>19582.12323943662</v>
      </c>
      <c r="W15" s="9">
        <f t="shared" si="11"/>
        <v>2.4477654049295774</v>
      </c>
    </row>
    <row r="16" spans="1:23" x14ac:dyDescent="0.25">
      <c r="A16" s="6">
        <v>9000</v>
      </c>
      <c r="B16" s="7">
        <f t="shared" si="0"/>
        <v>14297.752347417842</v>
      </c>
      <c r="C16" s="7">
        <f t="shared" si="3"/>
        <v>6760.5633802816901</v>
      </c>
      <c r="D16" s="8">
        <f t="shared" si="4"/>
        <v>21058.315727699533</v>
      </c>
      <c r="E16" s="9">
        <f t="shared" si="5"/>
        <v>2.3398128586332816</v>
      </c>
      <c r="J16" s="6">
        <v>9000</v>
      </c>
      <c r="K16" s="7">
        <f t="shared" si="1"/>
        <v>14477.752347417842</v>
      </c>
      <c r="L16" s="7">
        <f t="shared" si="6"/>
        <v>6760.5633802816901</v>
      </c>
      <c r="M16" s="8">
        <f t="shared" si="7"/>
        <v>21238.315727699533</v>
      </c>
      <c r="N16" s="9">
        <f t="shared" si="8"/>
        <v>2.3598128586332816</v>
      </c>
      <c r="S16" s="6">
        <v>9000</v>
      </c>
      <c r="T16" s="7">
        <f t="shared" si="2"/>
        <v>14954.752347417842</v>
      </c>
      <c r="U16" s="7">
        <f t="shared" si="9"/>
        <v>6760.5633802816901</v>
      </c>
      <c r="V16" s="8">
        <f t="shared" si="10"/>
        <v>21715.315727699533</v>
      </c>
      <c r="W16" s="9">
        <f t="shared" si="11"/>
        <v>2.4128128586332815</v>
      </c>
    </row>
    <row r="17" spans="1:26" x14ac:dyDescent="0.25">
      <c r="A17" s="6">
        <v>10000</v>
      </c>
      <c r="B17" s="7">
        <f t="shared" si="0"/>
        <v>15659.771126760565</v>
      </c>
      <c r="C17" s="7">
        <f t="shared" si="3"/>
        <v>7511.7370892018771</v>
      </c>
      <c r="D17" s="8">
        <f t="shared" si="4"/>
        <v>23171.508215962444</v>
      </c>
      <c r="E17" s="9">
        <f t="shared" si="5"/>
        <v>2.3171508215962442</v>
      </c>
      <c r="J17" s="6">
        <v>10000</v>
      </c>
      <c r="K17" s="7">
        <f t="shared" si="1"/>
        <v>15859.771126760565</v>
      </c>
      <c r="L17" s="7">
        <f t="shared" si="6"/>
        <v>7511.7370892018771</v>
      </c>
      <c r="M17" s="8">
        <f t="shared" si="7"/>
        <v>23371.508215962444</v>
      </c>
      <c r="N17" s="9">
        <f t="shared" si="8"/>
        <v>2.3371508215962442</v>
      </c>
      <c r="S17" s="6">
        <v>10000</v>
      </c>
      <c r="T17" s="7">
        <f t="shared" si="2"/>
        <v>16336.771126760565</v>
      </c>
      <c r="U17" s="7">
        <f t="shared" si="9"/>
        <v>7511.7370892018771</v>
      </c>
      <c r="V17" s="8">
        <f t="shared" si="10"/>
        <v>23848.508215962444</v>
      </c>
      <c r="W17" s="9">
        <f t="shared" si="11"/>
        <v>2.3848508215962445</v>
      </c>
    </row>
    <row r="18" spans="1:26" x14ac:dyDescent="0.25">
      <c r="A18" s="6">
        <v>12001</v>
      </c>
      <c r="B18" s="7">
        <f t="shared" si="0"/>
        <v>18602.286745892019</v>
      </c>
      <c r="C18" s="7">
        <f t="shared" si="3"/>
        <v>9014.8356807511736</v>
      </c>
      <c r="D18" s="8">
        <f t="shared" si="4"/>
        <v>27617.122426643193</v>
      </c>
      <c r="E18" s="9">
        <f t="shared" si="5"/>
        <v>2.301235099295325</v>
      </c>
      <c r="J18" s="6">
        <v>12001</v>
      </c>
      <c r="K18" s="7">
        <f t="shared" si="1"/>
        <v>18842.30674589202</v>
      </c>
      <c r="L18" s="7">
        <f t="shared" si="6"/>
        <v>9014.8356807511736</v>
      </c>
      <c r="M18" s="8">
        <f t="shared" si="7"/>
        <v>27857.142426643193</v>
      </c>
      <c r="N18" s="9">
        <f t="shared" si="8"/>
        <v>2.321235099295325</v>
      </c>
      <c r="S18" s="6">
        <v>12001</v>
      </c>
      <c r="T18" s="7">
        <f t="shared" si="2"/>
        <v>19358.30674589202</v>
      </c>
      <c r="U18" s="7">
        <f t="shared" si="9"/>
        <v>9014.8356807511736</v>
      </c>
      <c r="V18" s="8">
        <f t="shared" si="10"/>
        <v>28373.142426643193</v>
      </c>
      <c r="W18" s="9">
        <f t="shared" si="11"/>
        <v>2.3642315162605776</v>
      </c>
    </row>
    <row r="19" spans="1:26" x14ac:dyDescent="0.25">
      <c r="A19" s="6">
        <v>15000</v>
      </c>
      <c r="B19" s="7">
        <f t="shared" si="0"/>
        <v>22686.981065140844</v>
      </c>
      <c r="C19" s="7">
        <f t="shared" si="3"/>
        <v>11267.605633802816</v>
      </c>
      <c r="D19" s="8">
        <f t="shared" si="4"/>
        <v>33954.586698943662</v>
      </c>
      <c r="E19" s="9">
        <f t="shared" si="5"/>
        <v>2.2636391132629106</v>
      </c>
      <c r="J19" s="6">
        <v>15000</v>
      </c>
      <c r="K19" s="7">
        <f t="shared" si="1"/>
        <v>22986.981065140844</v>
      </c>
      <c r="L19" s="7">
        <f t="shared" si="6"/>
        <v>11267.605633802816</v>
      </c>
      <c r="M19" s="8">
        <f t="shared" si="7"/>
        <v>34254.586698943662</v>
      </c>
      <c r="N19" s="9">
        <f t="shared" si="8"/>
        <v>2.2836391132629106</v>
      </c>
      <c r="S19" s="6">
        <v>15000</v>
      </c>
      <c r="T19" s="7">
        <f t="shared" si="2"/>
        <v>23502.981065140844</v>
      </c>
      <c r="U19" s="7">
        <f t="shared" si="9"/>
        <v>11267.605633802816</v>
      </c>
      <c r="V19" s="8">
        <f t="shared" si="10"/>
        <v>34770.586698943662</v>
      </c>
      <c r="W19" s="9">
        <f t="shared" si="11"/>
        <v>2.3180391132629108</v>
      </c>
    </row>
    <row r="20" spans="1:26" ht="15.75" thickBot="1" x14ac:dyDescent="0.3">
      <c r="A20" s="6">
        <v>20000</v>
      </c>
      <c r="B20" s="7">
        <f t="shared" si="0"/>
        <v>29653.134545187793</v>
      </c>
      <c r="C20" s="7">
        <f t="shared" si="3"/>
        <v>15023.474178403754</v>
      </c>
      <c r="D20" s="10">
        <f t="shared" si="4"/>
        <v>44676.608723591547</v>
      </c>
      <c r="E20" s="11">
        <f t="shared" si="5"/>
        <v>2.2338304361795775</v>
      </c>
      <c r="J20" s="6">
        <v>20000</v>
      </c>
      <c r="K20" s="7">
        <f t="shared" si="1"/>
        <v>30053.134545187793</v>
      </c>
      <c r="L20" s="7">
        <f t="shared" si="6"/>
        <v>15023.474178403754</v>
      </c>
      <c r="M20" s="10">
        <f t="shared" si="7"/>
        <v>45076.608723591547</v>
      </c>
      <c r="N20" s="11">
        <f t="shared" si="8"/>
        <v>2.2538304361795776</v>
      </c>
      <c r="S20" s="6">
        <v>20000</v>
      </c>
      <c r="T20" s="7">
        <f t="shared" si="2"/>
        <v>30589.134545187793</v>
      </c>
      <c r="U20" s="7">
        <f t="shared" si="9"/>
        <v>15023.474178403754</v>
      </c>
      <c r="V20" s="10">
        <f t="shared" si="10"/>
        <v>45612.608723591547</v>
      </c>
      <c r="W20" s="11">
        <f t="shared" si="11"/>
        <v>2.2806304361795773</v>
      </c>
    </row>
    <row r="23" spans="1:26" ht="27.75" customHeight="1" thickBot="1" x14ac:dyDescent="0.3">
      <c r="A23" s="27" t="s">
        <v>25</v>
      </c>
      <c r="B23" s="27"/>
      <c r="C23" s="27"/>
      <c r="D23" s="27"/>
      <c r="E23" s="27"/>
      <c r="F23" s="24"/>
      <c r="G23" s="23"/>
      <c r="J23" s="28" t="s">
        <v>26</v>
      </c>
      <c r="K23" s="28"/>
      <c r="L23" s="28"/>
      <c r="M23" s="28"/>
      <c r="N23" s="28"/>
      <c r="O23" s="25"/>
      <c r="P23" s="26"/>
      <c r="S23" s="29" t="s">
        <v>30</v>
      </c>
      <c r="T23" s="29"/>
      <c r="U23" s="29"/>
      <c r="V23" s="29"/>
      <c r="W23" s="29"/>
      <c r="X23" s="29"/>
      <c r="Y23" s="25"/>
    </row>
    <row r="24" spans="1:26" ht="52.5" customHeight="1" thickBot="1" x14ac:dyDescent="0.3">
      <c r="A24" s="3" t="s">
        <v>0</v>
      </c>
      <c r="B24" s="3" t="s">
        <v>5</v>
      </c>
      <c r="C24" s="3" t="s">
        <v>6</v>
      </c>
      <c r="D24" s="3" t="s">
        <v>7</v>
      </c>
      <c r="E24" s="3" t="s">
        <v>41</v>
      </c>
      <c r="F24" s="4" t="s">
        <v>1</v>
      </c>
      <c r="G24" s="4" t="s">
        <v>4</v>
      </c>
      <c r="J24" s="3" t="s">
        <v>0</v>
      </c>
      <c r="K24" s="3" t="s">
        <v>5</v>
      </c>
      <c r="L24" s="3" t="s">
        <v>6</v>
      </c>
      <c r="M24" s="3" t="s">
        <v>7</v>
      </c>
      <c r="N24" s="3" t="s">
        <v>41</v>
      </c>
      <c r="O24" s="4" t="s">
        <v>1</v>
      </c>
      <c r="P24" s="4" t="s">
        <v>4</v>
      </c>
      <c r="S24" s="3" t="s">
        <v>0</v>
      </c>
      <c r="T24" s="3" t="s">
        <v>5</v>
      </c>
      <c r="U24" s="3" t="s">
        <v>6</v>
      </c>
      <c r="V24" s="3" t="s">
        <v>31</v>
      </c>
      <c r="W24" s="3" t="s">
        <v>32</v>
      </c>
      <c r="X24" s="3" t="s">
        <v>41</v>
      </c>
      <c r="Y24" s="4" t="s">
        <v>1</v>
      </c>
      <c r="Z24" s="4" t="s">
        <v>4</v>
      </c>
    </row>
    <row r="25" spans="1:26" x14ac:dyDescent="0.25">
      <c r="A25" s="6">
        <v>100</v>
      </c>
      <c r="B25" s="7">
        <f>A25*1.27</f>
        <v>127</v>
      </c>
      <c r="C25" s="7">
        <f>98/1065*A25</f>
        <v>9.2018779342723018</v>
      </c>
      <c r="D25" s="7">
        <v>0</v>
      </c>
      <c r="E25" s="7">
        <f>'PQS table'!H10</f>
        <v>28.229166666666668</v>
      </c>
      <c r="F25" s="14">
        <f>SUM(B25:E25)</f>
        <v>164.43104460093895</v>
      </c>
      <c r="G25" s="17">
        <f t="shared" ref="G25:G41" si="12">F25/A25</f>
        <v>1.6443104460093894</v>
      </c>
      <c r="J25" s="6">
        <v>100</v>
      </c>
      <c r="K25" s="7">
        <f>J25*1.29</f>
        <v>129</v>
      </c>
      <c r="L25" s="7">
        <f>98/1065*J25</f>
        <v>9.2018779342723018</v>
      </c>
      <c r="M25" s="7">
        <v>0</v>
      </c>
      <c r="N25" s="7">
        <f>'PQS table'!H10</f>
        <v>28.229166666666668</v>
      </c>
      <c r="O25" s="14">
        <f>SUM(K25:N25)</f>
        <v>166.43104460093895</v>
      </c>
      <c r="P25" s="17">
        <f t="shared" ref="P25:P41" si="13">O25/J25</f>
        <v>1.6643104460093894</v>
      </c>
      <c r="S25" s="6">
        <v>100</v>
      </c>
      <c r="T25" s="7">
        <f>S25*1.29</f>
        <v>129</v>
      </c>
      <c r="U25" s="7">
        <f>98/1065*S25</f>
        <v>9.2018779342723018</v>
      </c>
      <c r="V25" s="7">
        <v>0</v>
      </c>
      <c r="W25" s="7">
        <v>0</v>
      </c>
      <c r="X25" s="7">
        <f>'PQS table'!H10</f>
        <v>28.229166666666668</v>
      </c>
      <c r="Y25" s="14">
        <f>SUM(T25:X25)</f>
        <v>166.43104460093895</v>
      </c>
      <c r="Z25" s="17">
        <f t="shared" ref="Z25:Z41" si="14">Y25/S25</f>
        <v>1.6643104460093894</v>
      </c>
    </row>
    <row r="26" spans="1:26" x14ac:dyDescent="0.25">
      <c r="A26" s="6">
        <v>1000</v>
      </c>
      <c r="B26" s="7">
        <f t="shared" ref="B26:B41" si="15">A26*1.27</f>
        <v>1270</v>
      </c>
      <c r="C26" s="7">
        <f t="shared" ref="C26:C41" si="16">98/1065*A26</f>
        <v>92.018779342723008</v>
      </c>
      <c r="D26" s="7">
        <v>100</v>
      </c>
      <c r="E26" s="7">
        <f>'PQS table'!H11</f>
        <v>376.40770833333335</v>
      </c>
      <c r="F26" s="15">
        <f t="shared" ref="F26:F41" si="17">SUM(B26:E26)</f>
        <v>1838.4264876760565</v>
      </c>
      <c r="G26" s="18">
        <f t="shared" si="12"/>
        <v>1.8384264876760565</v>
      </c>
      <c r="J26" s="6">
        <v>1000</v>
      </c>
      <c r="K26" s="7">
        <f t="shared" ref="K26:K41" si="18">J26*1.29</f>
        <v>1290</v>
      </c>
      <c r="L26" s="7">
        <f t="shared" ref="L26:L41" si="19">98/1065*J26</f>
        <v>92.018779342723008</v>
      </c>
      <c r="M26" s="7">
        <v>100</v>
      </c>
      <c r="N26" s="7">
        <f>'PQS table'!H11</f>
        <v>376.40770833333335</v>
      </c>
      <c r="O26" s="15">
        <f t="shared" ref="O26:O41" si="20">SUM(K26:N26)</f>
        <v>1858.4264876760565</v>
      </c>
      <c r="P26" s="18">
        <f t="shared" si="13"/>
        <v>1.8584264876760566</v>
      </c>
      <c r="S26" s="6">
        <v>1000</v>
      </c>
      <c r="T26" s="7">
        <f t="shared" ref="T26:T41" si="21">S26*1.29</f>
        <v>1290</v>
      </c>
      <c r="U26" s="7">
        <f t="shared" ref="U26:U41" si="22">98/1065*S26</f>
        <v>92.018779342723008</v>
      </c>
      <c r="V26" s="7">
        <v>66</v>
      </c>
      <c r="W26" s="7">
        <v>66</v>
      </c>
      <c r="X26" s="7">
        <f>'PQS table'!H11</f>
        <v>376.40770833333335</v>
      </c>
      <c r="Y26" s="15">
        <f t="shared" ref="Y26:Y41" si="23">SUM(T26:X26)</f>
        <v>1890.4264876760565</v>
      </c>
      <c r="Z26" s="18">
        <f t="shared" si="14"/>
        <v>1.8904264876760564</v>
      </c>
    </row>
    <row r="27" spans="1:26" x14ac:dyDescent="0.25">
      <c r="A27" s="6">
        <v>2000</v>
      </c>
      <c r="B27" s="7">
        <f t="shared" si="15"/>
        <v>2540</v>
      </c>
      <c r="C27" s="7">
        <f t="shared" si="16"/>
        <v>184.03755868544602</v>
      </c>
      <c r="D27" s="7">
        <v>100</v>
      </c>
      <c r="E27" s="7">
        <f>'PQS table'!H11</f>
        <v>376.40770833333335</v>
      </c>
      <c r="F27" s="15">
        <f t="shared" si="17"/>
        <v>3200.4452670187793</v>
      </c>
      <c r="G27" s="18">
        <f t="shared" si="12"/>
        <v>1.6002226335093896</v>
      </c>
      <c r="J27" s="6">
        <v>2000</v>
      </c>
      <c r="K27" s="7">
        <f t="shared" si="18"/>
        <v>2580</v>
      </c>
      <c r="L27" s="7">
        <f t="shared" si="19"/>
        <v>184.03755868544602</v>
      </c>
      <c r="M27" s="7">
        <v>100</v>
      </c>
      <c r="N27" s="7">
        <f>'PQS table'!H11</f>
        <v>376.40770833333335</v>
      </c>
      <c r="O27" s="15">
        <f t="shared" si="20"/>
        <v>3240.4452670187793</v>
      </c>
      <c r="P27" s="18">
        <f t="shared" si="13"/>
        <v>1.6202226335093897</v>
      </c>
      <c r="S27" s="6">
        <v>2000</v>
      </c>
      <c r="T27" s="7">
        <f t="shared" si="21"/>
        <v>2580</v>
      </c>
      <c r="U27" s="7">
        <f t="shared" si="22"/>
        <v>184.03755868544602</v>
      </c>
      <c r="V27" s="7">
        <v>66</v>
      </c>
      <c r="W27" s="7">
        <v>66</v>
      </c>
      <c r="X27" s="7">
        <f>'PQS table'!H11</f>
        <v>376.40770833333335</v>
      </c>
      <c r="Y27" s="15">
        <f t="shared" si="23"/>
        <v>3272.4452670187793</v>
      </c>
      <c r="Z27" s="18">
        <f t="shared" si="14"/>
        <v>1.6362226335093897</v>
      </c>
    </row>
    <row r="28" spans="1:26" x14ac:dyDescent="0.25">
      <c r="A28" s="6">
        <v>2501</v>
      </c>
      <c r="B28" s="7">
        <f t="shared" si="15"/>
        <v>3176.27</v>
      </c>
      <c r="C28" s="7">
        <f t="shared" si="16"/>
        <v>230.13896713615026</v>
      </c>
      <c r="D28" s="7">
        <v>1168</v>
      </c>
      <c r="E28" s="7">
        <f>'PQS table'!H12</f>
        <v>470.46729166666665</v>
      </c>
      <c r="F28" s="15">
        <f t="shared" si="17"/>
        <v>5044.8762588028176</v>
      </c>
      <c r="G28" s="18">
        <f t="shared" si="12"/>
        <v>2.0171436460627019</v>
      </c>
      <c r="J28" s="6">
        <v>2501</v>
      </c>
      <c r="K28" s="7">
        <f t="shared" si="18"/>
        <v>3226.29</v>
      </c>
      <c r="L28" s="7">
        <f t="shared" si="19"/>
        <v>230.13896713615026</v>
      </c>
      <c r="M28" s="7">
        <v>1168</v>
      </c>
      <c r="N28" s="7">
        <f>'PQS table'!H12</f>
        <v>470.46729166666665</v>
      </c>
      <c r="O28" s="15">
        <f t="shared" si="20"/>
        <v>5094.8962588028171</v>
      </c>
      <c r="P28" s="18">
        <f t="shared" si="13"/>
        <v>2.0371436460627019</v>
      </c>
      <c r="S28" s="6">
        <v>2501</v>
      </c>
      <c r="T28" s="7">
        <f t="shared" si="21"/>
        <v>3226.29</v>
      </c>
      <c r="U28" s="7">
        <f t="shared" si="22"/>
        <v>230.13896713615026</v>
      </c>
      <c r="V28" s="7">
        <v>773</v>
      </c>
      <c r="W28" s="7">
        <v>773</v>
      </c>
      <c r="X28" s="7">
        <f>'PQS table'!H12</f>
        <v>470.46729166666665</v>
      </c>
      <c r="Y28" s="15">
        <f t="shared" si="23"/>
        <v>5472.8962588028171</v>
      </c>
      <c r="Z28" s="18">
        <f t="shared" si="14"/>
        <v>2.1882831902450288</v>
      </c>
    </row>
    <row r="29" spans="1:26" x14ac:dyDescent="0.25">
      <c r="A29" s="6">
        <v>2830</v>
      </c>
      <c r="B29" s="7">
        <f t="shared" si="15"/>
        <v>3594.1</v>
      </c>
      <c r="C29" s="7">
        <f t="shared" si="16"/>
        <v>260.41314553990611</v>
      </c>
      <c r="D29" s="7">
        <v>1168</v>
      </c>
      <c r="E29" s="7">
        <f>'PQS table'!H12</f>
        <v>470.46729166666665</v>
      </c>
      <c r="F29" s="15">
        <f t="shared" si="17"/>
        <v>5492.9804372065728</v>
      </c>
      <c r="G29" s="18">
        <f t="shared" si="12"/>
        <v>1.9409824866454322</v>
      </c>
      <c r="J29" s="6">
        <v>2830</v>
      </c>
      <c r="K29" s="7">
        <f t="shared" si="18"/>
        <v>3650.7000000000003</v>
      </c>
      <c r="L29" s="7">
        <f t="shared" si="19"/>
        <v>260.41314553990611</v>
      </c>
      <c r="M29" s="7">
        <v>1168</v>
      </c>
      <c r="N29" s="7">
        <f>'PQS table'!H12</f>
        <v>470.46729166666665</v>
      </c>
      <c r="O29" s="15">
        <f t="shared" si="20"/>
        <v>5549.5804372065732</v>
      </c>
      <c r="P29" s="18">
        <f t="shared" si="13"/>
        <v>1.9609824866454322</v>
      </c>
      <c r="S29" s="6">
        <v>2830</v>
      </c>
      <c r="T29" s="7">
        <f t="shared" si="21"/>
        <v>3650.7000000000003</v>
      </c>
      <c r="U29" s="7">
        <f t="shared" si="22"/>
        <v>260.41314553990611</v>
      </c>
      <c r="V29" s="7">
        <v>773</v>
      </c>
      <c r="W29" s="7">
        <v>773</v>
      </c>
      <c r="X29" s="7">
        <f>'PQS table'!H12</f>
        <v>470.46729166666665</v>
      </c>
      <c r="Y29" s="15">
        <f t="shared" si="23"/>
        <v>5927.5804372065732</v>
      </c>
      <c r="Z29" s="18">
        <f t="shared" si="14"/>
        <v>2.0945513912390719</v>
      </c>
    </row>
    <row r="30" spans="1:26" x14ac:dyDescent="0.25">
      <c r="A30" s="6">
        <v>3000</v>
      </c>
      <c r="B30" s="7">
        <f t="shared" si="15"/>
        <v>3810</v>
      </c>
      <c r="C30" s="7">
        <f t="shared" si="16"/>
        <v>276.05633802816902</v>
      </c>
      <c r="D30" s="7">
        <v>1168</v>
      </c>
      <c r="E30" s="7">
        <f>'PQS table'!H12</f>
        <v>470.46729166666665</v>
      </c>
      <c r="F30" s="15">
        <f t="shared" si="17"/>
        <v>5724.523629694836</v>
      </c>
      <c r="G30" s="18">
        <f t="shared" si="12"/>
        <v>1.908174543231612</v>
      </c>
      <c r="J30" s="6">
        <v>3000</v>
      </c>
      <c r="K30" s="7">
        <f t="shared" si="18"/>
        <v>3870</v>
      </c>
      <c r="L30" s="7">
        <f t="shared" si="19"/>
        <v>276.05633802816902</v>
      </c>
      <c r="M30" s="7">
        <v>1168</v>
      </c>
      <c r="N30" s="7">
        <f>'PQS table'!H12</f>
        <v>470.46729166666665</v>
      </c>
      <c r="O30" s="15">
        <f t="shared" si="20"/>
        <v>5784.523629694836</v>
      </c>
      <c r="P30" s="18">
        <f t="shared" si="13"/>
        <v>1.928174543231612</v>
      </c>
      <c r="S30" s="6">
        <v>3000</v>
      </c>
      <c r="T30" s="7">
        <f t="shared" si="21"/>
        <v>3870</v>
      </c>
      <c r="U30" s="7">
        <f t="shared" si="22"/>
        <v>276.05633802816902</v>
      </c>
      <c r="V30" s="7">
        <v>773</v>
      </c>
      <c r="W30" s="7">
        <v>773</v>
      </c>
      <c r="X30" s="7">
        <f>'PQS table'!H12</f>
        <v>470.46729166666665</v>
      </c>
      <c r="Y30" s="15">
        <f t="shared" si="23"/>
        <v>6162.523629694836</v>
      </c>
      <c r="Z30" s="18">
        <f t="shared" si="14"/>
        <v>2.0541745432316119</v>
      </c>
    </row>
    <row r="31" spans="1:26" x14ac:dyDescent="0.25">
      <c r="A31" s="6">
        <v>3150</v>
      </c>
      <c r="B31" s="7">
        <f t="shared" si="15"/>
        <v>4000.5</v>
      </c>
      <c r="C31" s="7">
        <f t="shared" si="16"/>
        <v>289.85915492957747</v>
      </c>
      <c r="D31" s="7">
        <v>1168</v>
      </c>
      <c r="E31" s="7">
        <f>'PQS table'!H12</f>
        <v>470.46729166666665</v>
      </c>
      <c r="F31" s="15">
        <f t="shared" si="17"/>
        <v>5928.8264465962448</v>
      </c>
      <c r="G31" s="18">
        <f t="shared" si="12"/>
        <v>1.8821671259035697</v>
      </c>
      <c r="J31" s="6">
        <v>3150</v>
      </c>
      <c r="K31" s="7">
        <f t="shared" si="18"/>
        <v>4063.5</v>
      </c>
      <c r="L31" s="7">
        <f t="shared" si="19"/>
        <v>289.85915492957747</v>
      </c>
      <c r="M31" s="7">
        <v>1168</v>
      </c>
      <c r="N31" s="7">
        <f>'PQS table'!H12</f>
        <v>470.46729166666665</v>
      </c>
      <c r="O31" s="15">
        <f t="shared" si="20"/>
        <v>5991.8264465962448</v>
      </c>
      <c r="P31" s="18">
        <f t="shared" si="13"/>
        <v>1.9021671259035697</v>
      </c>
      <c r="S31" s="6">
        <v>3150</v>
      </c>
      <c r="T31" s="7">
        <f t="shared" si="21"/>
        <v>4063.5</v>
      </c>
      <c r="U31" s="7">
        <f t="shared" si="22"/>
        <v>289.85915492957747</v>
      </c>
      <c r="V31" s="7">
        <v>773</v>
      </c>
      <c r="W31" s="7">
        <v>773</v>
      </c>
      <c r="X31" s="7">
        <f>'PQS table'!H12</f>
        <v>470.46729166666665</v>
      </c>
      <c r="Y31" s="15">
        <f t="shared" si="23"/>
        <v>6369.8264465962448</v>
      </c>
      <c r="Z31" s="18">
        <f t="shared" si="14"/>
        <v>2.0221671259035698</v>
      </c>
    </row>
    <row r="32" spans="1:26" x14ac:dyDescent="0.25">
      <c r="A32" s="6">
        <v>4000</v>
      </c>
      <c r="B32" s="7">
        <f t="shared" si="15"/>
        <v>5080</v>
      </c>
      <c r="C32" s="7">
        <f t="shared" si="16"/>
        <v>368.07511737089203</v>
      </c>
      <c r="D32" s="7">
        <v>1168</v>
      </c>
      <c r="E32" s="7">
        <f>'PQS table'!H12</f>
        <v>470.46729166666665</v>
      </c>
      <c r="F32" s="15">
        <f t="shared" si="17"/>
        <v>7086.5424090375591</v>
      </c>
      <c r="G32" s="18">
        <f t="shared" si="12"/>
        <v>1.7716356022593898</v>
      </c>
      <c r="J32" s="6">
        <v>4000</v>
      </c>
      <c r="K32" s="7">
        <f t="shared" si="18"/>
        <v>5160</v>
      </c>
      <c r="L32" s="7">
        <f t="shared" si="19"/>
        <v>368.07511737089203</v>
      </c>
      <c r="M32" s="7">
        <v>1168</v>
      </c>
      <c r="N32" s="7">
        <f>'PQS table'!H12</f>
        <v>470.46729166666665</v>
      </c>
      <c r="O32" s="15">
        <f t="shared" si="20"/>
        <v>7166.5424090375591</v>
      </c>
      <c r="P32" s="18">
        <f t="shared" si="13"/>
        <v>1.7916356022593898</v>
      </c>
      <c r="S32" s="6">
        <v>4000</v>
      </c>
      <c r="T32" s="7">
        <f t="shared" si="21"/>
        <v>5160</v>
      </c>
      <c r="U32" s="7">
        <f t="shared" si="22"/>
        <v>368.07511737089203</v>
      </c>
      <c r="V32" s="7">
        <v>773</v>
      </c>
      <c r="W32" s="7">
        <v>773</v>
      </c>
      <c r="X32" s="7">
        <f>'PQS table'!H12</f>
        <v>470.46729166666665</v>
      </c>
      <c r="Y32" s="15">
        <f t="shared" si="23"/>
        <v>7544.5424090375591</v>
      </c>
      <c r="Z32" s="18">
        <f t="shared" si="14"/>
        <v>1.8861356022593898</v>
      </c>
    </row>
    <row r="33" spans="1:26" x14ac:dyDescent="0.25">
      <c r="A33" s="6">
        <v>5001</v>
      </c>
      <c r="B33" s="7">
        <f t="shared" si="15"/>
        <v>6351.27</v>
      </c>
      <c r="C33" s="7">
        <f t="shared" si="16"/>
        <v>460.1859154929578</v>
      </c>
      <c r="D33" s="7">
        <v>1475</v>
      </c>
      <c r="E33" s="7">
        <f>'PQS table'!H13</f>
        <v>564.58333333333337</v>
      </c>
      <c r="F33" s="15">
        <f t="shared" si="17"/>
        <v>8851.0392488262933</v>
      </c>
      <c r="G33" s="18">
        <f t="shared" si="12"/>
        <v>1.7698538789894607</v>
      </c>
      <c r="J33" s="6">
        <v>5001</v>
      </c>
      <c r="K33" s="7">
        <f t="shared" si="18"/>
        <v>6451.29</v>
      </c>
      <c r="L33" s="7">
        <f t="shared" si="19"/>
        <v>460.1859154929578</v>
      </c>
      <c r="M33" s="7">
        <v>1475</v>
      </c>
      <c r="N33" s="7">
        <f>'PQS table'!H13</f>
        <v>564.58333333333337</v>
      </c>
      <c r="O33" s="15">
        <f t="shared" si="20"/>
        <v>8951.0592488262919</v>
      </c>
      <c r="P33" s="18">
        <f t="shared" si="13"/>
        <v>1.7898538789894605</v>
      </c>
      <c r="S33" s="6">
        <v>5001</v>
      </c>
      <c r="T33" s="7">
        <f t="shared" si="21"/>
        <v>6451.29</v>
      </c>
      <c r="U33" s="7">
        <f t="shared" si="22"/>
        <v>460.1859154929578</v>
      </c>
      <c r="V33" s="7">
        <v>976</v>
      </c>
      <c r="W33" s="7">
        <v>976</v>
      </c>
      <c r="X33" s="7">
        <f>'PQS table'!H13</f>
        <v>564.58333333333337</v>
      </c>
      <c r="Y33" s="15">
        <f t="shared" si="23"/>
        <v>9428.0592488262919</v>
      </c>
      <c r="Z33" s="18">
        <f t="shared" si="14"/>
        <v>1.8852348028046975</v>
      </c>
    </row>
    <row r="34" spans="1:26" x14ac:dyDescent="0.25">
      <c r="A34" s="6">
        <v>6000</v>
      </c>
      <c r="B34" s="7">
        <f t="shared" si="15"/>
        <v>7620</v>
      </c>
      <c r="C34" s="7">
        <f t="shared" si="16"/>
        <v>552.11267605633805</v>
      </c>
      <c r="D34" s="7">
        <v>1475</v>
      </c>
      <c r="E34" s="7">
        <f>'PQS table'!H13</f>
        <v>564.58333333333337</v>
      </c>
      <c r="F34" s="15">
        <f t="shared" si="17"/>
        <v>10211.696009389672</v>
      </c>
      <c r="G34" s="18">
        <f t="shared" si="12"/>
        <v>1.7019493348982788</v>
      </c>
      <c r="J34" s="6">
        <v>6000</v>
      </c>
      <c r="K34" s="7">
        <f t="shared" si="18"/>
        <v>7740</v>
      </c>
      <c r="L34" s="7">
        <f t="shared" si="19"/>
        <v>552.11267605633805</v>
      </c>
      <c r="M34" s="7">
        <v>1475</v>
      </c>
      <c r="N34" s="7">
        <f>'PQS table'!H13</f>
        <v>564.58333333333337</v>
      </c>
      <c r="O34" s="15">
        <f t="shared" si="20"/>
        <v>10331.696009389672</v>
      </c>
      <c r="P34" s="18">
        <f t="shared" si="13"/>
        <v>1.7219493348982786</v>
      </c>
      <c r="S34" s="6">
        <v>6000</v>
      </c>
      <c r="T34" s="7">
        <f t="shared" si="21"/>
        <v>7740</v>
      </c>
      <c r="U34" s="7">
        <f t="shared" si="22"/>
        <v>552.11267605633805</v>
      </c>
      <c r="V34" s="7">
        <v>976</v>
      </c>
      <c r="W34" s="7">
        <v>976</v>
      </c>
      <c r="X34" s="7">
        <f>'PQS table'!H13</f>
        <v>564.58333333333337</v>
      </c>
      <c r="Y34" s="15">
        <f t="shared" si="23"/>
        <v>10808.696009389672</v>
      </c>
      <c r="Z34" s="18">
        <f t="shared" si="14"/>
        <v>1.8014493348982787</v>
      </c>
    </row>
    <row r="35" spans="1:26" x14ac:dyDescent="0.25">
      <c r="A35" s="6">
        <v>7000</v>
      </c>
      <c r="B35" s="7">
        <f t="shared" si="15"/>
        <v>8890</v>
      </c>
      <c r="C35" s="7">
        <f t="shared" si="16"/>
        <v>644.13145539906111</v>
      </c>
      <c r="D35" s="7">
        <v>1475</v>
      </c>
      <c r="E35" s="7">
        <f>'PQS table'!H13</f>
        <v>564.58333333333337</v>
      </c>
      <c r="F35" s="15">
        <f t="shared" si="17"/>
        <v>11573.714788732395</v>
      </c>
      <c r="G35" s="18">
        <f t="shared" si="12"/>
        <v>1.6533878269617708</v>
      </c>
      <c r="J35" s="6">
        <v>7000</v>
      </c>
      <c r="K35" s="7">
        <f t="shared" si="18"/>
        <v>9030</v>
      </c>
      <c r="L35" s="7">
        <f t="shared" si="19"/>
        <v>644.13145539906111</v>
      </c>
      <c r="M35" s="7">
        <v>1475</v>
      </c>
      <c r="N35" s="7">
        <f>'PQS table'!H13</f>
        <v>564.58333333333337</v>
      </c>
      <c r="O35" s="15">
        <f t="shared" si="20"/>
        <v>11713.714788732395</v>
      </c>
      <c r="P35" s="18">
        <f t="shared" si="13"/>
        <v>1.6733878269617708</v>
      </c>
      <c r="S35" s="6">
        <v>7000</v>
      </c>
      <c r="T35" s="7">
        <f t="shared" si="21"/>
        <v>9030</v>
      </c>
      <c r="U35" s="7">
        <f t="shared" si="22"/>
        <v>644.13145539906111</v>
      </c>
      <c r="V35" s="7">
        <v>976</v>
      </c>
      <c r="W35" s="7">
        <v>976</v>
      </c>
      <c r="X35" s="7">
        <f>'PQS table'!H13</f>
        <v>564.58333333333337</v>
      </c>
      <c r="Y35" s="15">
        <f t="shared" si="23"/>
        <v>12190.714788732395</v>
      </c>
      <c r="Z35" s="18">
        <f t="shared" si="14"/>
        <v>1.7415306841046279</v>
      </c>
    </row>
    <row r="36" spans="1:26" x14ac:dyDescent="0.25">
      <c r="A36" s="6">
        <v>8000</v>
      </c>
      <c r="B36" s="7">
        <f t="shared" si="15"/>
        <v>10160</v>
      </c>
      <c r="C36" s="7">
        <f t="shared" si="16"/>
        <v>736.15023474178406</v>
      </c>
      <c r="D36" s="7">
        <v>1475</v>
      </c>
      <c r="E36" s="7">
        <f>'PQS table'!H13</f>
        <v>564.58333333333337</v>
      </c>
      <c r="F36" s="15">
        <f t="shared" si="17"/>
        <v>12935.733568075118</v>
      </c>
      <c r="G36" s="18">
        <f t="shared" si="12"/>
        <v>1.6169666960093898</v>
      </c>
      <c r="J36" s="6">
        <v>8000</v>
      </c>
      <c r="K36" s="7">
        <f t="shared" si="18"/>
        <v>10320</v>
      </c>
      <c r="L36" s="7">
        <f t="shared" si="19"/>
        <v>736.15023474178406</v>
      </c>
      <c r="M36" s="7">
        <v>1475</v>
      </c>
      <c r="N36" s="7">
        <f>'PQS table'!H13</f>
        <v>564.58333333333337</v>
      </c>
      <c r="O36" s="15">
        <f t="shared" si="20"/>
        <v>13095.733568075118</v>
      </c>
      <c r="P36" s="18">
        <f t="shared" si="13"/>
        <v>1.6369666960093898</v>
      </c>
      <c r="S36" s="6">
        <v>8000</v>
      </c>
      <c r="T36" s="7">
        <f t="shared" si="21"/>
        <v>10320</v>
      </c>
      <c r="U36" s="7">
        <f t="shared" si="22"/>
        <v>736.15023474178406</v>
      </c>
      <c r="V36" s="7">
        <v>976</v>
      </c>
      <c r="W36" s="7">
        <v>976</v>
      </c>
      <c r="X36" s="7">
        <f>'PQS table'!H13</f>
        <v>564.58333333333337</v>
      </c>
      <c r="Y36" s="15">
        <f t="shared" si="23"/>
        <v>13572.733568075118</v>
      </c>
      <c r="Z36" s="18">
        <f t="shared" si="14"/>
        <v>1.6965916960093899</v>
      </c>
    </row>
    <row r="37" spans="1:26" x14ac:dyDescent="0.25">
      <c r="A37" s="6">
        <v>9000</v>
      </c>
      <c r="B37" s="7">
        <f t="shared" si="15"/>
        <v>11430</v>
      </c>
      <c r="C37" s="7">
        <f t="shared" si="16"/>
        <v>828.16901408450713</v>
      </c>
      <c r="D37" s="7">
        <v>1475</v>
      </c>
      <c r="E37" s="7">
        <f>'PQS table'!H13</f>
        <v>564.58333333333337</v>
      </c>
      <c r="F37" s="15">
        <f t="shared" si="17"/>
        <v>14297.752347417842</v>
      </c>
      <c r="G37" s="18">
        <f t="shared" si="12"/>
        <v>1.5886391497130936</v>
      </c>
      <c r="J37" s="6">
        <v>9000</v>
      </c>
      <c r="K37" s="7">
        <f t="shared" si="18"/>
        <v>11610</v>
      </c>
      <c r="L37" s="7">
        <f t="shared" si="19"/>
        <v>828.16901408450713</v>
      </c>
      <c r="M37" s="7">
        <v>1475</v>
      </c>
      <c r="N37" s="7">
        <f>'PQS table'!H13</f>
        <v>564.58333333333337</v>
      </c>
      <c r="O37" s="15">
        <f t="shared" si="20"/>
        <v>14477.752347417842</v>
      </c>
      <c r="P37" s="18">
        <f t="shared" si="13"/>
        <v>1.6086391497130934</v>
      </c>
      <c r="S37" s="6">
        <v>9000</v>
      </c>
      <c r="T37" s="7">
        <f t="shared" si="21"/>
        <v>11610</v>
      </c>
      <c r="U37" s="7">
        <f t="shared" si="22"/>
        <v>828.16901408450713</v>
      </c>
      <c r="V37" s="7">
        <v>976</v>
      </c>
      <c r="W37" s="7">
        <v>976</v>
      </c>
      <c r="X37" s="7">
        <f>'PQS table'!H13</f>
        <v>564.58333333333337</v>
      </c>
      <c r="Y37" s="15">
        <f t="shared" si="23"/>
        <v>14954.752347417842</v>
      </c>
      <c r="Z37" s="18">
        <f t="shared" si="14"/>
        <v>1.6616391497130936</v>
      </c>
    </row>
    <row r="38" spans="1:26" x14ac:dyDescent="0.25">
      <c r="A38" s="6">
        <v>10000</v>
      </c>
      <c r="B38" s="7">
        <f t="shared" si="15"/>
        <v>12700</v>
      </c>
      <c r="C38" s="7">
        <f t="shared" si="16"/>
        <v>920.18779342723008</v>
      </c>
      <c r="D38" s="7">
        <v>1475</v>
      </c>
      <c r="E38" s="7">
        <f>'PQS table'!H13</f>
        <v>564.58333333333337</v>
      </c>
      <c r="F38" s="15">
        <f t="shared" si="17"/>
        <v>15659.771126760565</v>
      </c>
      <c r="G38" s="18">
        <f t="shared" si="12"/>
        <v>1.5659771126760564</v>
      </c>
      <c r="J38" s="6">
        <v>10000</v>
      </c>
      <c r="K38" s="7">
        <f t="shared" si="18"/>
        <v>12900</v>
      </c>
      <c r="L38" s="7">
        <f t="shared" si="19"/>
        <v>920.18779342723008</v>
      </c>
      <c r="M38" s="7">
        <v>1475</v>
      </c>
      <c r="N38" s="7">
        <f>'PQS table'!H13</f>
        <v>564.58333333333337</v>
      </c>
      <c r="O38" s="15">
        <f t="shared" si="20"/>
        <v>15859.771126760565</v>
      </c>
      <c r="P38" s="18">
        <f t="shared" si="13"/>
        <v>1.5859771126760565</v>
      </c>
      <c r="S38" s="6">
        <v>10000</v>
      </c>
      <c r="T38" s="7">
        <f t="shared" si="21"/>
        <v>12900</v>
      </c>
      <c r="U38" s="7">
        <f t="shared" si="22"/>
        <v>920.18779342723008</v>
      </c>
      <c r="V38" s="7">
        <v>976</v>
      </c>
      <c r="W38" s="7">
        <v>976</v>
      </c>
      <c r="X38" s="7">
        <f>'PQS table'!H13</f>
        <v>564.58333333333337</v>
      </c>
      <c r="Y38" s="15">
        <f t="shared" si="23"/>
        <v>16336.771126760565</v>
      </c>
      <c r="Z38" s="18">
        <f t="shared" si="14"/>
        <v>1.6336771126760565</v>
      </c>
    </row>
    <row r="39" spans="1:26" x14ac:dyDescent="0.25">
      <c r="A39" s="6">
        <v>12001</v>
      </c>
      <c r="B39" s="7">
        <f t="shared" si="15"/>
        <v>15241.27</v>
      </c>
      <c r="C39" s="7">
        <f t="shared" si="16"/>
        <v>1104.317370892019</v>
      </c>
      <c r="D39" s="7">
        <v>1598</v>
      </c>
      <c r="E39" s="7">
        <f>'PQS table'!H14</f>
        <v>658.69937500000003</v>
      </c>
      <c r="F39" s="15">
        <f t="shared" si="17"/>
        <v>18602.286745892019</v>
      </c>
      <c r="G39" s="18">
        <f t="shared" si="12"/>
        <v>1.550061390375137</v>
      </c>
      <c r="J39" s="6">
        <v>12001</v>
      </c>
      <c r="K39" s="7">
        <f t="shared" si="18"/>
        <v>15481.29</v>
      </c>
      <c r="L39" s="7">
        <f t="shared" si="19"/>
        <v>1104.317370892019</v>
      </c>
      <c r="M39" s="7">
        <v>1598</v>
      </c>
      <c r="N39" s="7">
        <f>'PQS table'!H14</f>
        <v>658.69937500000003</v>
      </c>
      <c r="O39" s="15">
        <f t="shared" si="20"/>
        <v>18842.30674589202</v>
      </c>
      <c r="P39" s="18">
        <f t="shared" si="13"/>
        <v>1.570061390375137</v>
      </c>
      <c r="S39" s="6">
        <v>12001</v>
      </c>
      <c r="T39" s="7">
        <f t="shared" si="21"/>
        <v>15481.29</v>
      </c>
      <c r="U39" s="7">
        <f t="shared" si="22"/>
        <v>1104.317370892019</v>
      </c>
      <c r="V39" s="7">
        <v>1057</v>
      </c>
      <c r="W39" s="7">
        <v>1057</v>
      </c>
      <c r="X39" s="7">
        <f>'PQS table'!H14</f>
        <v>658.69937500000003</v>
      </c>
      <c r="Y39" s="15">
        <f t="shared" si="23"/>
        <v>19358.30674589202</v>
      </c>
      <c r="Z39" s="18">
        <f t="shared" si="14"/>
        <v>1.6130578073403898</v>
      </c>
    </row>
    <row r="40" spans="1:26" x14ac:dyDescent="0.25">
      <c r="A40" s="6">
        <v>15000</v>
      </c>
      <c r="B40" s="7">
        <f t="shared" si="15"/>
        <v>19050</v>
      </c>
      <c r="C40" s="7">
        <f t="shared" si="16"/>
        <v>1380.2816901408453</v>
      </c>
      <c r="D40" s="7">
        <v>1598</v>
      </c>
      <c r="E40" s="7">
        <f>'PQS table'!H14</f>
        <v>658.69937500000003</v>
      </c>
      <c r="F40" s="15">
        <f t="shared" si="17"/>
        <v>22686.981065140844</v>
      </c>
      <c r="G40" s="18">
        <f t="shared" si="12"/>
        <v>1.512465404342723</v>
      </c>
      <c r="J40" s="6">
        <v>15000</v>
      </c>
      <c r="K40" s="7">
        <f t="shared" si="18"/>
        <v>19350</v>
      </c>
      <c r="L40" s="7">
        <f t="shared" si="19"/>
        <v>1380.2816901408453</v>
      </c>
      <c r="M40" s="7">
        <v>1598</v>
      </c>
      <c r="N40" s="7">
        <f>'PQS table'!H14</f>
        <v>658.69937500000003</v>
      </c>
      <c r="O40" s="15">
        <f t="shared" si="20"/>
        <v>22986.981065140844</v>
      </c>
      <c r="P40" s="18">
        <f t="shared" si="13"/>
        <v>1.532465404342723</v>
      </c>
      <c r="S40" s="6">
        <v>15000</v>
      </c>
      <c r="T40" s="7">
        <f t="shared" si="21"/>
        <v>19350</v>
      </c>
      <c r="U40" s="7">
        <f t="shared" si="22"/>
        <v>1380.2816901408453</v>
      </c>
      <c r="V40" s="7">
        <v>1057</v>
      </c>
      <c r="W40" s="7">
        <v>1057</v>
      </c>
      <c r="X40" s="7">
        <f>'PQS table'!H14</f>
        <v>658.69937500000003</v>
      </c>
      <c r="Y40" s="15">
        <f t="shared" si="23"/>
        <v>23502.981065140844</v>
      </c>
      <c r="Z40" s="18">
        <f t="shared" si="14"/>
        <v>1.566865404342723</v>
      </c>
    </row>
    <row r="41" spans="1:26" ht="15.75" thickBot="1" x14ac:dyDescent="0.3">
      <c r="A41" s="6">
        <v>20000</v>
      </c>
      <c r="B41" s="7">
        <f t="shared" si="15"/>
        <v>25400</v>
      </c>
      <c r="C41" s="7">
        <f t="shared" si="16"/>
        <v>1840.3755868544602</v>
      </c>
      <c r="D41" s="7">
        <v>1660</v>
      </c>
      <c r="E41" s="7">
        <f>'PQS table'!H15</f>
        <v>752.75895833333334</v>
      </c>
      <c r="F41" s="16">
        <f t="shared" si="17"/>
        <v>29653.134545187793</v>
      </c>
      <c r="G41" s="19">
        <f t="shared" si="12"/>
        <v>1.4826567272593896</v>
      </c>
      <c r="J41" s="6">
        <v>20000</v>
      </c>
      <c r="K41" s="7">
        <f t="shared" si="18"/>
        <v>25800</v>
      </c>
      <c r="L41" s="7">
        <f t="shared" si="19"/>
        <v>1840.3755868544602</v>
      </c>
      <c r="M41" s="7">
        <v>1660</v>
      </c>
      <c r="N41" s="7">
        <f>'PQS table'!H15</f>
        <v>752.75895833333334</v>
      </c>
      <c r="O41" s="16">
        <f t="shared" si="20"/>
        <v>30053.134545187793</v>
      </c>
      <c r="P41" s="19">
        <f t="shared" si="13"/>
        <v>1.5026567272593896</v>
      </c>
      <c r="S41" s="6">
        <v>20000</v>
      </c>
      <c r="T41" s="7">
        <f t="shared" si="21"/>
        <v>25800</v>
      </c>
      <c r="U41" s="7">
        <f t="shared" si="22"/>
        <v>1840.3755868544602</v>
      </c>
      <c r="V41" s="7">
        <v>1098</v>
      </c>
      <c r="W41" s="7">
        <v>1098</v>
      </c>
      <c r="X41" s="7">
        <f>'PQS table'!H15</f>
        <v>752.75895833333334</v>
      </c>
      <c r="Y41" s="16">
        <f t="shared" si="23"/>
        <v>30589.134545187793</v>
      </c>
      <c r="Z41" s="19">
        <f t="shared" si="14"/>
        <v>1.5294567272593897</v>
      </c>
    </row>
  </sheetData>
  <mergeCells count="6">
    <mergeCell ref="A2:C2"/>
    <mergeCell ref="J2:L2"/>
    <mergeCell ref="S2:U2"/>
    <mergeCell ref="A23:E23"/>
    <mergeCell ref="J23:N23"/>
    <mergeCell ref="S23:X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9C555-7C98-44CA-ABB8-502197FE7328}">
  <dimension ref="C6:H15"/>
  <sheetViews>
    <sheetView workbookViewId="0">
      <selection activeCell="I15" sqref="I15"/>
    </sheetView>
  </sheetViews>
  <sheetFormatPr defaultRowHeight="15" x14ac:dyDescent="0.25"/>
  <cols>
    <col min="1" max="6" width="9.140625" style="2"/>
    <col min="7" max="7" width="14.85546875" style="2" bestFit="1" customWidth="1"/>
    <col min="8" max="8" width="9.5703125" style="2" bestFit="1" customWidth="1"/>
    <col min="9" max="16384" width="9.140625" style="2"/>
  </cols>
  <sheetData>
    <row r="6" spans="3:8" x14ac:dyDescent="0.25">
      <c r="C6" s="2" t="s">
        <v>34</v>
      </c>
      <c r="F6" s="2">
        <v>67.75</v>
      </c>
      <c r="G6" s="2" t="s">
        <v>40</v>
      </c>
    </row>
    <row r="9" spans="3:8" x14ac:dyDescent="0.25">
      <c r="C9" s="30" t="s">
        <v>35</v>
      </c>
      <c r="D9" s="30" t="s">
        <v>36</v>
      </c>
      <c r="F9" s="30" t="s">
        <v>37</v>
      </c>
      <c r="G9" s="30" t="s">
        <v>38</v>
      </c>
      <c r="H9" s="30" t="s">
        <v>39</v>
      </c>
    </row>
    <row r="10" spans="3:8" x14ac:dyDescent="0.25">
      <c r="C10" s="2">
        <v>0</v>
      </c>
      <c r="D10" s="2">
        <v>100</v>
      </c>
      <c r="F10" s="2">
        <v>5</v>
      </c>
      <c r="G10" s="31">
        <f t="shared" ref="G10:G15" si="0">F10*$F$6</f>
        <v>338.75</v>
      </c>
      <c r="H10" s="31">
        <f t="shared" ref="H10:H15" si="1">G10/12</f>
        <v>28.229166666666668</v>
      </c>
    </row>
    <row r="11" spans="3:8" x14ac:dyDescent="0.25">
      <c r="C11" s="2">
        <v>101</v>
      </c>
      <c r="D11" s="2">
        <v>2500</v>
      </c>
      <c r="F11" s="2">
        <v>66.67</v>
      </c>
      <c r="G11" s="31">
        <f t="shared" si="0"/>
        <v>4516.8924999999999</v>
      </c>
      <c r="H11" s="31">
        <f t="shared" si="1"/>
        <v>376.40770833333335</v>
      </c>
    </row>
    <row r="12" spans="3:8" x14ac:dyDescent="0.25">
      <c r="C12" s="2">
        <v>2501</v>
      </c>
      <c r="D12" s="2">
        <v>5000</v>
      </c>
      <c r="F12" s="2">
        <v>83.33</v>
      </c>
      <c r="G12" s="31">
        <f t="shared" si="0"/>
        <v>5645.6075000000001</v>
      </c>
      <c r="H12" s="31">
        <f t="shared" si="1"/>
        <v>470.46729166666665</v>
      </c>
    </row>
    <row r="13" spans="3:8" x14ac:dyDescent="0.25">
      <c r="C13" s="2">
        <v>5001</v>
      </c>
      <c r="D13" s="2">
        <v>12500</v>
      </c>
      <c r="F13" s="2">
        <v>100</v>
      </c>
      <c r="G13" s="31">
        <f t="shared" si="0"/>
        <v>6775</v>
      </c>
      <c r="H13" s="31">
        <f t="shared" si="1"/>
        <v>564.58333333333337</v>
      </c>
    </row>
    <row r="14" spans="3:8" x14ac:dyDescent="0.25">
      <c r="C14" s="2">
        <v>12501</v>
      </c>
      <c r="D14" s="2">
        <v>19167</v>
      </c>
      <c r="F14" s="2">
        <v>116.67</v>
      </c>
      <c r="G14" s="31">
        <f t="shared" si="0"/>
        <v>7904.3924999999999</v>
      </c>
      <c r="H14" s="31">
        <f t="shared" si="1"/>
        <v>658.69937500000003</v>
      </c>
    </row>
    <row r="15" spans="3:8" x14ac:dyDescent="0.25">
      <c r="C15" s="2">
        <v>19168</v>
      </c>
      <c r="F15" s="2">
        <v>133.33000000000001</v>
      </c>
      <c r="G15" s="31">
        <f t="shared" si="0"/>
        <v>9033.1075000000001</v>
      </c>
      <c r="H15" s="31">
        <f t="shared" si="1"/>
        <v>752.75895833333334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Introduction</vt:lpstr>
      <vt:lpstr>Indicative Income Tables</vt:lpstr>
      <vt:lpstr>PQS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Mouse</dc:creator>
  <cp:lastModifiedBy>jcresswell</cp:lastModifiedBy>
  <dcterms:created xsi:type="dcterms:W3CDTF">2020-04-01T11:30:32Z</dcterms:created>
  <dcterms:modified xsi:type="dcterms:W3CDTF">2021-11-01T11:56:37Z</dcterms:modified>
</cp:coreProperties>
</file>